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6共用フォルダ\01 広報・印刷関係\21 ホームページ\06.08.06 当初算定\掲載データ\"/>
    </mc:Choice>
  </mc:AlternateContent>
  <bookViews>
    <workbookView xWindow="-15" yWindow="-15" windowWidth="9600" windowHeight="11940" tabRatio="599"/>
  </bookViews>
  <sheets>
    <sheet name="総括表" sheetId="1" r:id="rId1"/>
    <sheet name="区別算定結果" sheetId="2" r:id="rId2"/>
  </sheets>
  <definedNames>
    <definedName name="_xlnm.Print_Area" localSheetId="1">区別算定結果!$B$1:$I$31</definedName>
    <definedName name="_xlnm.Print_Area" localSheetId="0">総括表!$B$1:$R$49</definedName>
  </definedNames>
  <calcPr calcId="162913"/>
</workbook>
</file>

<file path=xl/calcChain.xml><?xml version="1.0" encoding="utf-8"?>
<calcChain xmlns="http://schemas.openxmlformats.org/spreadsheetml/2006/main">
  <c r="I11" i="1" l="1"/>
  <c r="O45" i="1"/>
  <c r="O43" i="1"/>
  <c r="Q43" i="1" s="1"/>
  <c r="R43" i="1" s="1"/>
  <c r="O42" i="1"/>
  <c r="Q42" i="1" s="1"/>
  <c r="R42" i="1" s="1"/>
  <c r="P41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20" i="1"/>
  <c r="O19" i="1"/>
  <c r="O14" i="1"/>
  <c r="P12" i="1"/>
  <c r="O12" i="1"/>
  <c r="O10" i="1"/>
  <c r="P10" i="1" s="1"/>
  <c r="Q10" i="1" s="1"/>
  <c r="R10" i="1" s="1"/>
  <c r="O9" i="1"/>
  <c r="P9" i="1" s="1"/>
  <c r="Q9" i="1" s="1"/>
  <c r="R9" i="1" s="1"/>
  <c r="O8" i="1"/>
  <c r="P8" i="1" s="1"/>
  <c r="Q8" i="1" s="1"/>
  <c r="R8" i="1" s="1"/>
  <c r="O7" i="1"/>
  <c r="P6" i="1"/>
  <c r="O6" i="1"/>
  <c r="O4" i="1"/>
  <c r="P4" i="1" s="1"/>
  <c r="Q7" i="1" l="1"/>
  <c r="R7" i="1" s="1"/>
  <c r="P11" i="1"/>
  <c r="P13" i="1" s="1"/>
  <c r="P7" i="1"/>
  <c r="Q28" i="1"/>
  <c r="R28" i="1" s="1"/>
  <c r="P33" i="1"/>
  <c r="Q33" i="1" s="1"/>
  <c r="R33" i="1" s="1"/>
  <c r="P37" i="1"/>
  <c r="Q37" i="1" s="1"/>
  <c r="R37" i="1" s="1"/>
  <c r="Q6" i="1"/>
  <c r="R6" i="1" s="1"/>
  <c r="P14" i="1"/>
  <c r="Q14" i="1" s="1"/>
  <c r="R14" i="1" s="1"/>
  <c r="P20" i="1"/>
  <c r="Q20" i="1" s="1"/>
  <c r="R20" i="1" s="1"/>
  <c r="P22" i="1"/>
  <c r="Q22" i="1" s="1"/>
  <c r="R22" i="1" s="1"/>
  <c r="P26" i="1"/>
  <c r="Q26" i="1" s="1"/>
  <c r="R26" i="1" s="1"/>
  <c r="P28" i="1"/>
  <c r="P30" i="1"/>
  <c r="Q30" i="1" s="1"/>
  <c r="R30" i="1" s="1"/>
  <c r="P34" i="1"/>
  <c r="Q34" i="1" s="1"/>
  <c r="R34" i="1" s="1"/>
  <c r="Q25" i="1"/>
  <c r="R25" i="1" s="1"/>
  <c r="P31" i="1"/>
  <c r="Q31" i="1" s="1"/>
  <c r="R31" i="1" s="1"/>
  <c r="P35" i="1"/>
  <c r="Q35" i="1" s="1"/>
  <c r="R35" i="1" s="1"/>
  <c r="P39" i="1"/>
  <c r="Q39" i="1" s="1"/>
  <c r="R39" i="1" s="1"/>
  <c r="Q19" i="1"/>
  <c r="R19" i="1" s="1"/>
  <c r="P19" i="1"/>
  <c r="P21" i="1"/>
  <c r="Q21" i="1" s="1"/>
  <c r="R21" i="1" s="1"/>
  <c r="P23" i="1"/>
  <c r="Q23" i="1" s="1"/>
  <c r="P25" i="1"/>
  <c r="P27" i="1"/>
  <c r="Q27" i="1" s="1"/>
  <c r="R27" i="1" s="1"/>
  <c r="P29" i="1"/>
  <c r="Q29" i="1" s="1"/>
  <c r="R29" i="1" s="1"/>
  <c r="P32" i="1"/>
  <c r="Q32" i="1" s="1"/>
  <c r="R32" i="1" s="1"/>
  <c r="P36" i="1"/>
  <c r="Q36" i="1" s="1"/>
  <c r="R36" i="1" s="1"/>
  <c r="P40" i="1"/>
  <c r="Q40" i="1" s="1"/>
  <c r="R40" i="1" s="1"/>
  <c r="P15" i="1" l="1"/>
  <c r="P16" i="1" l="1"/>
  <c r="P17" i="1" l="1"/>
  <c r="P48" i="1" l="1"/>
  <c r="D29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8" i="2"/>
  <c r="D7" i="2"/>
  <c r="F11" i="1"/>
  <c r="O11" i="1" l="1"/>
  <c r="Q11" i="1" s="1"/>
  <c r="R11" i="1" s="1"/>
  <c r="F13" i="1"/>
  <c r="O13" i="1" s="1"/>
  <c r="Q13" i="1" s="1"/>
  <c r="R13" i="1" s="1"/>
  <c r="I10" i="1"/>
  <c r="F47" i="1" l="1"/>
  <c r="O47" i="1" s="1"/>
  <c r="G47" i="1"/>
  <c r="G11" i="1"/>
  <c r="H11" i="1" s="1"/>
  <c r="I9" i="1" l="1"/>
  <c r="G24" i="1" l="1"/>
  <c r="G38" i="1" s="1"/>
  <c r="G18" i="1" s="1"/>
  <c r="I21" i="1"/>
  <c r="H21" i="1"/>
  <c r="I36" i="1" l="1"/>
  <c r="I30" i="1"/>
  <c r="I31" i="1"/>
  <c r="H30" i="1"/>
  <c r="H36" i="1"/>
  <c r="F24" i="1" l="1"/>
  <c r="O24" i="1" s="1"/>
  <c r="P24" i="1" s="1"/>
  <c r="Q24" i="1" s="1"/>
  <c r="R24" i="1" s="1"/>
  <c r="H45" i="1" l="1"/>
  <c r="G41" i="1"/>
  <c r="H43" i="1"/>
  <c r="H42" i="1"/>
  <c r="F41" i="1"/>
  <c r="O41" i="1" s="1"/>
  <c r="Q41" i="1" s="1"/>
  <c r="R41" i="1" s="1"/>
  <c r="H40" i="1"/>
  <c r="H39" i="1"/>
  <c r="H37" i="1"/>
  <c r="H35" i="1"/>
  <c r="H34" i="1"/>
  <c r="H33" i="1"/>
  <c r="H31" i="1"/>
  <c r="H29" i="1"/>
  <c r="H28" i="1"/>
  <c r="H27" i="1"/>
  <c r="H26" i="1"/>
  <c r="H25" i="1"/>
  <c r="I22" i="1"/>
  <c r="I20" i="1"/>
  <c r="I19" i="1"/>
  <c r="H22" i="1"/>
  <c r="H20" i="1"/>
  <c r="H19" i="1"/>
  <c r="H14" i="1"/>
  <c r="I8" i="1"/>
  <c r="I7" i="1"/>
  <c r="I6" i="1"/>
  <c r="H8" i="1"/>
  <c r="H6" i="1"/>
  <c r="H7" i="1"/>
  <c r="G13" i="1"/>
  <c r="G15" i="1" s="1"/>
  <c r="H41" i="1" l="1"/>
  <c r="G16" i="1"/>
  <c r="G17" i="1" s="1"/>
  <c r="G48" i="1" s="1"/>
  <c r="G49" i="1" s="1"/>
  <c r="I13" i="1" l="1"/>
  <c r="F15" i="1"/>
  <c r="O15" i="1" s="1"/>
  <c r="Q15" i="1" s="1"/>
  <c r="R15" i="1" s="1"/>
  <c r="H13" i="1"/>
  <c r="E30" i="2"/>
  <c r="I34" i="1"/>
  <c r="H15" i="1" l="1"/>
  <c r="I40" i="1"/>
  <c r="G44" i="1" l="1"/>
  <c r="G46" i="1" s="1"/>
  <c r="H24" i="1"/>
  <c r="I45" i="1" l="1"/>
  <c r="I43" i="1"/>
  <c r="I42" i="1"/>
  <c r="I41" i="1"/>
  <c r="H32" i="1"/>
  <c r="I37" i="1"/>
  <c r="I35" i="1"/>
  <c r="I33" i="1"/>
  <c r="I29" i="1"/>
  <c r="I28" i="1"/>
  <c r="I27" i="1"/>
  <c r="I26" i="1"/>
  <c r="I25" i="1"/>
  <c r="H9" i="1"/>
  <c r="H10" i="1"/>
  <c r="F30" i="2"/>
  <c r="C30" i="2"/>
  <c r="H23" i="1"/>
  <c r="H47" i="1" l="1"/>
  <c r="I47" i="1"/>
  <c r="D30" i="2"/>
  <c r="G30" i="2"/>
  <c r="F38" i="1"/>
  <c r="I32" i="1"/>
  <c r="I24" i="1"/>
  <c r="F18" i="1" l="1"/>
  <c r="O18" i="1" s="1"/>
  <c r="P18" i="1" s="1"/>
  <c r="O38" i="1"/>
  <c r="P38" i="1" s="1"/>
  <c r="Q38" i="1" s="1"/>
  <c r="R38" i="1" s="1"/>
  <c r="H18" i="1"/>
  <c r="H38" i="1"/>
  <c r="I38" i="1"/>
  <c r="I15" i="1"/>
  <c r="F16" i="1"/>
  <c r="O16" i="1" s="1"/>
  <c r="Q16" i="1" s="1"/>
  <c r="R16" i="1" s="1"/>
  <c r="Q18" i="1" l="1"/>
  <c r="R18" i="1" s="1"/>
  <c r="P44" i="1"/>
  <c r="P47" i="1" s="1"/>
  <c r="H16" i="1"/>
  <c r="F17" i="1"/>
  <c r="I16" i="1"/>
  <c r="F44" i="1"/>
  <c r="I18" i="1"/>
  <c r="F46" i="1" l="1"/>
  <c r="O44" i="1"/>
  <c r="P49" i="1"/>
  <c r="Q47" i="1"/>
  <c r="R47" i="1" s="1"/>
  <c r="F48" i="1"/>
  <c r="O48" i="1" s="1"/>
  <c r="Q48" i="1" s="1"/>
  <c r="R48" i="1" s="1"/>
  <c r="O17" i="1"/>
  <c r="Q17" i="1" s="1"/>
  <c r="R17" i="1" s="1"/>
  <c r="I17" i="1"/>
  <c r="H17" i="1"/>
  <c r="H46" i="1" l="1"/>
  <c r="O46" i="1"/>
  <c r="I48" i="1"/>
  <c r="H48" i="1"/>
  <c r="F49" i="1"/>
  <c r="O49" i="1" s="1"/>
  <c r="Q49" i="1" s="1"/>
  <c r="R49" i="1" s="1"/>
  <c r="I46" i="1"/>
  <c r="H49" i="1" l="1"/>
  <c r="I49" i="1"/>
</calcChain>
</file>

<file path=xl/sharedStrings.xml><?xml version="1.0" encoding="utf-8"?>
<sst xmlns="http://schemas.openxmlformats.org/spreadsheetml/2006/main" count="221" uniqueCount="141">
  <si>
    <t>Ａ</t>
  </si>
  <si>
    <t>Ｂ</t>
  </si>
  <si>
    <t>地方消費税交付金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</si>
  <si>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</si>
  <si>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</si>
  <si>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</si>
  <si>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</si>
  <si>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</si>
  <si>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</si>
  <si>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</si>
  <si>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</si>
  <si>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</si>
  <si>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</si>
  <si>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</si>
  <si>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</si>
  <si>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</si>
  <si>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</si>
  <si>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</si>
  <si>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</si>
  <si>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</si>
  <si>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</si>
  <si>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</si>
  <si>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</si>
  <si>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</si>
  <si>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</si>
  <si>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</si>
  <si>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</si>
  <si>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</si>
  <si>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</si>
  <si>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</si>
  <si>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</si>
  <si>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</si>
  <si>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</si>
  <si>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</si>
  <si>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</si>
  <si>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</si>
  <si>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</si>
  <si>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</si>
  <si>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</si>
  <si>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</si>
  <si>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</si>
  <si>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</si>
  <si>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</si>
  <si>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</si>
  <si>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</si>
  <si>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</si>
  <si>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</si>
  <si>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</si>
  <si>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</si>
  <si>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</si>
  <si>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</si>
  <si>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</si>
  <si>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</si>
  <si>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</si>
  <si>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</si>
  <si>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</si>
  <si>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</si>
  <si>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</si>
  <si>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</si>
  <si>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</si>
  <si>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</si>
  <si>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</si>
  <si>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</si>
  <si>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</si>
  <si>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</si>
  <si>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</si>
  <si>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</si>
  <si>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</si>
  <si>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</si>
  <si>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</si>
  <si>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</si>
  <si>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</si>
  <si>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</si>
  <si>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</si>
  <si>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</si>
  <si>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</si>
  <si>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</si>
  <si>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</si>
  <si>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</si>
  <si>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</si>
  <si>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Ｂ－Ａ</t>
  </si>
  <si>
    <t>エ＝ウ/イ</t>
    <phoneticPr fontId="2"/>
  </si>
  <si>
    <t>（単位：千円）</t>
    <phoneticPr fontId="2"/>
  </si>
  <si>
    <t>葛</t>
    <phoneticPr fontId="2"/>
  </si>
  <si>
    <t>地方揮発油譲与税</t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</si>
  <si>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</si>
  <si>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</si>
  <si>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</si>
  <si>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</si>
  <si>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</si>
  <si>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</si>
  <si>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</si>
  <si>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</si>
  <si>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</si>
  <si>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</si>
  <si>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</si>
  <si>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</si>
  <si>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うち地方特例</t>
    <rPh sb="2" eb="4">
      <t>チホウ</t>
    </rPh>
    <rPh sb="4" eb="6">
      <t>トクレイ</t>
    </rPh>
    <phoneticPr fontId="2"/>
  </si>
  <si>
    <t>交付金の錯誤</t>
    <rPh sb="4" eb="6">
      <t>サクゴ</t>
    </rPh>
    <phoneticPr fontId="2"/>
  </si>
  <si>
    <t>措置による影響額</t>
    <phoneticPr fontId="2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</si>
  <si>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</si>
  <si>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</si>
  <si>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</si>
  <si>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※下線のある青字部分には「都区財調制度の概要」ページへリンクしていますので、青字部分をクリックすると、その用語の説明が掲載されている都区財調制度の説明ページが開きます。</t>
    <rPh sb="1" eb="3">
      <t>カセン</t>
    </rPh>
    <rPh sb="6" eb="8">
      <t>アオジ</t>
    </rPh>
    <rPh sb="8" eb="10">
      <t>ブブン</t>
    </rPh>
    <rPh sb="13" eb="15">
      <t>トク</t>
    </rPh>
    <rPh sb="15" eb="16">
      <t>ザイ</t>
    </rPh>
    <rPh sb="16" eb="17">
      <t>チョウ</t>
    </rPh>
    <rPh sb="17" eb="19">
      <t>セイド</t>
    </rPh>
    <rPh sb="20" eb="22">
      <t>ガイヨウ</t>
    </rPh>
    <rPh sb="38" eb="40">
      <t>アオジ</t>
    </rPh>
    <rPh sb="40" eb="42">
      <t>ブブン</t>
    </rPh>
    <rPh sb="53" eb="55">
      <t>ヨウゴ</t>
    </rPh>
    <rPh sb="56" eb="58">
      <t>セツメイ</t>
    </rPh>
    <rPh sb="59" eb="61">
      <t>ケイサイ</t>
    </rPh>
    <rPh sb="66" eb="68">
      <t>トク</t>
    </rPh>
    <rPh sb="68" eb="69">
      <t>ザイ</t>
    </rPh>
    <rPh sb="69" eb="70">
      <t>チョウ</t>
    </rPh>
    <rPh sb="70" eb="72">
      <t>セイド</t>
    </rPh>
    <rPh sb="73" eb="75">
      <t>セツメイ</t>
    </rPh>
    <rPh sb="79" eb="80">
      <t>ヒラ</t>
    </rPh>
    <phoneticPr fontId="2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</si>
  <si>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2"/>
  </si>
  <si>
    <t>　各種税・交付金等の内容については、次のアドレスの用語集ページをご覧ください。クリックすると、特別区長会の用語集ページが開きます。</t>
    <rPh sb="1" eb="3">
      <t>カクシュ</t>
    </rPh>
    <rPh sb="3" eb="4">
      <t>ゼイ</t>
    </rPh>
    <rPh sb="5" eb="8">
      <t>コウフキン</t>
    </rPh>
    <rPh sb="8" eb="9">
      <t>トウ</t>
    </rPh>
    <rPh sb="10" eb="12">
      <t>ナイヨウ</t>
    </rPh>
    <rPh sb="18" eb="19">
      <t>ツギ</t>
    </rPh>
    <rPh sb="25" eb="27">
      <t>ヨウゴ</t>
    </rPh>
    <rPh sb="27" eb="28">
      <t>シュウ</t>
    </rPh>
    <rPh sb="33" eb="34">
      <t>ラン</t>
    </rPh>
    <rPh sb="47" eb="50">
      <t>トクベツク</t>
    </rPh>
    <rPh sb="51" eb="52">
      <t>カイ</t>
    </rPh>
    <rPh sb="53" eb="55">
      <t>ヨウゴ</t>
    </rPh>
    <rPh sb="55" eb="56">
      <t>シュウ</t>
    </rPh>
    <rPh sb="60" eb="61">
      <t>ヒラ</t>
    </rPh>
    <phoneticPr fontId="2"/>
  </si>
  <si>
    <t>用語集ページ：</t>
    <rPh sb="0" eb="2">
      <t>ヨウゴ</t>
    </rPh>
    <rPh sb="2" eb="3">
      <t>シュウ</t>
    </rPh>
    <phoneticPr fontId="2"/>
  </si>
  <si>
    <t>調整税等</t>
    <rPh sb="0" eb="2">
      <t>チョウセイ</t>
    </rPh>
    <rPh sb="2" eb="3">
      <t>ゼイ</t>
    </rPh>
    <rPh sb="3" eb="4">
      <t>トウ</t>
    </rPh>
    <phoneticPr fontId="2"/>
  </si>
  <si>
    <t>普　通　交　付　金</t>
    <phoneticPr fontId="2"/>
  </si>
  <si>
    <t>特　別　交　付　金</t>
    <phoneticPr fontId="2"/>
  </si>
  <si>
    <t>注：下線のある青字部分には「都区財調制度の概要」ページへリンクしていますので、青字部分をクリックすると、その用語の説明が掲載されている都区財調制度の説明ページが開きます。</t>
    <rPh sb="0" eb="1">
      <t>チュウ</t>
    </rPh>
    <rPh sb="2" eb="4">
      <t>カセン</t>
    </rPh>
    <rPh sb="7" eb="9">
      <t>アオジ</t>
    </rPh>
    <rPh sb="9" eb="11">
      <t>ブブン</t>
    </rPh>
    <rPh sb="14" eb="16">
      <t>トク</t>
    </rPh>
    <rPh sb="16" eb="17">
      <t>ザイ</t>
    </rPh>
    <rPh sb="17" eb="18">
      <t>チョウ</t>
    </rPh>
    <rPh sb="18" eb="20">
      <t>セイド</t>
    </rPh>
    <rPh sb="21" eb="23">
      <t>ガイヨウ</t>
    </rPh>
    <rPh sb="39" eb="41">
      <t>アオジ</t>
    </rPh>
    <rPh sb="41" eb="43">
      <t>ブブン</t>
    </rPh>
    <rPh sb="54" eb="56">
      <t>ヨウゴ</t>
    </rPh>
    <rPh sb="57" eb="59">
      <t>セツメイ</t>
    </rPh>
    <rPh sb="60" eb="62">
      <t>ケイサイ</t>
    </rPh>
    <rPh sb="67" eb="69">
      <t>トク</t>
    </rPh>
    <rPh sb="69" eb="70">
      <t>ザイ</t>
    </rPh>
    <rPh sb="70" eb="71">
      <t>チョウ</t>
    </rPh>
    <rPh sb="71" eb="73">
      <t>セイド</t>
    </rPh>
    <rPh sb="74" eb="76">
      <t>セツメイ</t>
    </rPh>
    <rPh sb="80" eb="81">
      <t>ヒラ</t>
    </rPh>
    <phoneticPr fontId="2"/>
  </si>
  <si>
    <t>基　準　財　政　収　入　額</t>
    <phoneticPr fontId="2"/>
  </si>
  <si>
    <t xml:space="preserve">基　準　財　政　需　要　額 </t>
    <phoneticPr fontId="2"/>
  </si>
  <si>
    <t>普　通　交　付　金</t>
    <rPh sb="0" eb="1">
      <t>フ</t>
    </rPh>
    <rPh sb="2" eb="3">
      <t>ツウ</t>
    </rPh>
    <rPh sb="4" eb="5">
      <t>コウ</t>
    </rPh>
    <rPh sb="6" eb="7">
      <t>フ</t>
    </rPh>
    <rPh sb="8" eb="9">
      <t>キン</t>
    </rPh>
    <phoneticPr fontId="2"/>
  </si>
  <si>
    <r>
      <rPr>
        <sz val="11"/>
        <color theme="1"/>
        <rFont val="ＭＳ Ｐゴシック"/>
        <family val="3"/>
        <charset val="128"/>
      </rPr>
      <t>※　</t>
    </r>
    <r>
      <rPr>
        <u/>
        <sz val="11"/>
        <color theme="10"/>
        <rFont val="ＭＳ Ｐゴシック"/>
        <family val="3"/>
        <charset val="128"/>
      </rPr>
      <t>財源不足額</t>
    </r>
    <r>
      <rPr>
        <sz val="11"/>
        <color theme="1"/>
        <rFont val="ＭＳ Ｐゴシック"/>
        <family val="3"/>
        <charset val="128"/>
      </rPr>
      <t>が生じていないため不交付となる。</t>
    </r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</si>
  <si>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2"/>
  </si>
  <si>
    <r>
      <t>当初算定</t>
    </r>
    <r>
      <rPr>
        <sz val="11"/>
        <color theme="1"/>
        <rFont val="ＭＳ 明朝"/>
        <family val="1"/>
        <charset val="128"/>
      </rPr>
      <t>　ア</t>
    </r>
    <rPh sb="0" eb="2">
      <t>トウショ</t>
    </rPh>
    <rPh sb="2" eb="4">
      <t>サンテイ</t>
    </rPh>
    <phoneticPr fontId="2"/>
  </si>
  <si>
    <r>
      <t>普通交付金分</t>
    </r>
    <r>
      <rPr>
        <sz val="11"/>
        <color theme="1"/>
        <rFont val="ＭＳ 明朝"/>
        <family val="1"/>
        <charset val="128"/>
      </rPr>
      <t xml:space="preserve"> Ａ×95％</t>
    </r>
    <rPh sb="0" eb="2">
      <t>フツウ</t>
    </rPh>
    <rPh sb="2" eb="5">
      <t>コウフキン</t>
    </rPh>
    <rPh sb="5" eb="6">
      <t>ブン</t>
    </rPh>
    <phoneticPr fontId="2"/>
  </si>
  <si>
    <r>
      <t>特別交付金分</t>
    </r>
    <r>
      <rPr>
        <sz val="11"/>
        <color theme="1"/>
        <rFont val="ＭＳ 明朝"/>
        <family val="1"/>
        <charset val="128"/>
      </rPr>
      <t xml:space="preserve"> Ａ× 5％</t>
    </r>
    <rPh sb="0" eb="2">
      <t>トクベツ</t>
    </rPh>
    <rPh sb="2" eb="5">
      <t>コウフキン</t>
    </rPh>
    <rPh sb="5" eb="6">
      <t>ブン</t>
    </rPh>
    <phoneticPr fontId="2"/>
  </si>
  <si>
    <t>　　　　　　 計　 　　Ａ　　　</t>
    <rPh sb="7" eb="8">
      <t>ケイ</t>
    </rPh>
    <phoneticPr fontId="2"/>
  </si>
  <si>
    <r>
      <t>基 準 財 政 収 入 額</t>
    </r>
    <r>
      <rPr>
        <sz val="11"/>
        <color theme="1"/>
        <rFont val="ＭＳ 明朝"/>
        <family val="1"/>
        <charset val="128"/>
      </rPr>
      <t xml:space="preserve">   Ｂ</t>
    </r>
    <phoneticPr fontId="2"/>
  </si>
  <si>
    <r>
      <t>基 準 財 政 需 要 額</t>
    </r>
    <r>
      <rPr>
        <sz val="11"/>
        <color theme="1"/>
        <rFont val="ＭＳ 明朝"/>
        <family val="1"/>
        <charset val="128"/>
      </rPr>
      <t xml:space="preserve">   Ｃ</t>
    </r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</si>
  <si>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</si>
  <si>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対前年度当初算定比較</t>
    <rPh sb="0" eb="1">
      <t>タイ</t>
    </rPh>
    <rPh sb="1" eb="4">
      <t>ゼンネンド</t>
    </rPh>
    <rPh sb="4" eb="6">
      <t>トウショ</t>
    </rPh>
    <rPh sb="6" eb="8">
      <t>サンテイ</t>
    </rPh>
    <rPh sb="8" eb="10">
      <t>ヒカク</t>
    </rPh>
    <phoneticPr fontId="2"/>
  </si>
  <si>
    <t>https://www.tokyo23city-kuchokai.jp/seido/gaiyo.html</t>
    <phoneticPr fontId="2"/>
  </si>
  <si>
    <t>https://www.tokyo23city-kuchokai.jp/seido/gaiyo_9.html</t>
    <phoneticPr fontId="2"/>
  </si>
  <si>
    <t>２.令和6年度都区財政調整区別算定結果</t>
    <rPh sb="2" eb="4">
      <t>レイワ</t>
    </rPh>
    <phoneticPr fontId="2"/>
  </si>
  <si>
    <t>１．令和6年度都区財政調整区別算定結果総括表</t>
    <rPh sb="2" eb="4">
      <t>レイワ</t>
    </rPh>
    <phoneticPr fontId="2"/>
  </si>
  <si>
    <t>令和6年度</t>
    <rPh sb="0" eb="1">
      <t>レイ</t>
    </rPh>
    <rPh sb="1" eb="2">
      <t>ワ</t>
    </rPh>
    <rPh sb="3" eb="5">
      <t>ネンド</t>
    </rPh>
    <phoneticPr fontId="2"/>
  </si>
  <si>
    <t>再算定　イ</t>
    <rPh sb="0" eb="1">
      <t>サイ</t>
    </rPh>
    <rPh sb="1" eb="3">
      <t>サンテイ</t>
    </rPh>
    <phoneticPr fontId="2"/>
  </si>
  <si>
    <t>※    0</t>
  </si>
  <si>
    <t>（２）　対当初見込比較</t>
    <rPh sb="4" eb="5">
      <t>タイ</t>
    </rPh>
    <rPh sb="5" eb="7">
      <t>トウショ</t>
    </rPh>
    <rPh sb="7" eb="9">
      <t>ミコ</t>
    </rPh>
    <rPh sb="9" eb="11">
      <t>ヒカク</t>
    </rPh>
    <phoneticPr fontId="2"/>
  </si>
  <si>
    <t>当初算定　ア</t>
    <rPh sb="0" eb="2">
      <t>トウショ</t>
    </rPh>
    <rPh sb="2" eb="4">
      <t>サンテイ</t>
    </rPh>
    <phoneticPr fontId="2"/>
  </si>
  <si>
    <t>当初見込　イ</t>
    <rPh sb="0" eb="2">
      <t>トウショ</t>
    </rPh>
    <rPh sb="2" eb="4">
      <t>ミコ</t>
    </rPh>
    <phoneticPr fontId="2"/>
  </si>
  <si>
    <t>　　　　　　 計　 　　 Ａ　　　</t>
    <rPh sb="7" eb="8">
      <t>ケイ</t>
    </rPh>
    <phoneticPr fontId="2"/>
  </si>
  <si>
    <t>普通交付金分　Ａ×95％</t>
    <rPh sb="0" eb="2">
      <t>フツウ</t>
    </rPh>
    <rPh sb="2" eb="5">
      <t>コウフキン</t>
    </rPh>
    <rPh sb="5" eb="6">
      <t>ブン</t>
    </rPh>
    <phoneticPr fontId="2"/>
  </si>
  <si>
    <t>特別交付金分　Ａ× 5％</t>
    <rPh sb="0" eb="2">
      <t>トクベツ</t>
    </rPh>
    <rPh sb="2" eb="5">
      <t>コウフキン</t>
    </rPh>
    <rPh sb="5" eb="6">
      <t>ブン</t>
    </rPh>
    <phoneticPr fontId="2"/>
  </si>
  <si>
    <t>基準財政収入額   　Ｂ</t>
    <phoneticPr fontId="2"/>
  </si>
  <si>
    <t>基準財政需要額　   Ｃ</t>
    <phoneticPr fontId="2"/>
  </si>
  <si>
    <t>普通交付金</t>
  </si>
  <si>
    <t>特別交付金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</si>
</sst>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&quot;△&quot;#,##0"/>
    <numFmt numFmtId="177" formatCode="&quot;△&quot;#,##0;\-#,##0;#,##0"/>
    <numFmt numFmtId="178" formatCode="#,##0.0%;&quot;△&quot;#,##0.0%"/>
    <numFmt numFmtId="179" formatCode="0.0%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  <font>
      <sz val="10.4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81">
    <xf numFmtId="0" fontId="0" fillId="0" borderId="0" xfId="0"/>
    <xf numFmtId="176" fontId="4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52" xfId="0" applyFont="1" applyFill="1" applyBorder="1" applyAlignment="1">
      <alignment horizontal="center" vertical="center" justifyLastLine="1"/>
    </xf>
    <xf numFmtId="176" fontId="6" fillId="0" borderId="67" xfId="0" applyNumberFormat="1" applyFont="1" applyFill="1" applyBorder="1" applyAlignment="1">
      <alignment horizontal="right" vertical="center"/>
    </xf>
    <xf numFmtId="176" fontId="6" fillId="0" borderId="61" xfId="0" applyNumberFormat="1" applyFont="1" applyFill="1" applyBorder="1" applyAlignment="1">
      <alignment horizontal="right" vertical="center"/>
    </xf>
    <xf numFmtId="176" fontId="6" fillId="0" borderId="7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4" fillId="0" borderId="0" xfId="0" quotePrefix="1" applyNumberFormat="1" applyFont="1" applyFill="1" applyAlignment="1"/>
    <xf numFmtId="176" fontId="4" fillId="0" borderId="47" xfId="0" applyNumberFormat="1" applyFont="1" applyFill="1" applyBorder="1" applyAlignment="1">
      <alignment horizontal="center" vertical="center" justifyLastLine="1"/>
    </xf>
    <xf numFmtId="176" fontId="4" fillId="0" borderId="42" xfId="0" applyNumberFormat="1" applyFont="1" applyFill="1" applyBorder="1" applyAlignment="1">
      <alignment horizontal="center" vertical="center" justifyLastLine="1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horizontal="right" vertical="center" indent="1"/>
    </xf>
    <xf numFmtId="178" fontId="4" fillId="0" borderId="44" xfId="1" applyNumberFormat="1" applyFont="1" applyFill="1" applyBorder="1" applyAlignment="1">
      <alignment horizontal="right" vertical="center" indent="1"/>
    </xf>
    <xf numFmtId="178" fontId="4" fillId="0" borderId="44" xfId="1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53" xfId="1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vertical="center"/>
    </xf>
    <xf numFmtId="178" fontId="4" fillId="0" borderId="50" xfId="1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horizontal="right" vertical="center" indent="1"/>
    </xf>
    <xf numFmtId="176" fontId="4" fillId="0" borderId="21" xfId="0" applyNumberFormat="1" applyFont="1" applyFill="1" applyBorder="1" applyAlignment="1">
      <alignment vertical="center"/>
    </xf>
    <xf numFmtId="178" fontId="4" fillId="0" borderId="54" xfId="1" applyNumberFormat="1" applyFont="1" applyFill="1" applyBorder="1" applyAlignment="1">
      <alignment horizontal="right" vertical="center" indent="1"/>
    </xf>
    <xf numFmtId="176" fontId="4" fillId="0" borderId="49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8" fontId="4" fillId="0" borderId="45" xfId="1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34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left"/>
    </xf>
    <xf numFmtId="176" fontId="4" fillId="0" borderId="35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29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69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0" xfId="0" applyFont="1" applyFill="1" applyBorder="1" applyAlignment="1">
      <alignment horizontal="left" indent="2"/>
    </xf>
    <xf numFmtId="0" fontId="6" fillId="0" borderId="2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7" fontId="6" fillId="0" borderId="66" xfId="0" applyNumberFormat="1" applyFont="1" applyFill="1" applyBorder="1" applyAlignment="1">
      <alignment horizontal="center" vertical="center"/>
    </xf>
    <xf numFmtId="177" fontId="10" fillId="0" borderId="66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77" fontId="6" fillId="0" borderId="51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72" xfId="0" applyNumberFormat="1" applyFont="1" applyFill="1" applyBorder="1" applyAlignment="1">
      <alignment horizontal="right" vertical="center"/>
    </xf>
    <xf numFmtId="176" fontId="6" fillId="0" borderId="68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75" xfId="0" applyNumberFormat="1" applyFont="1" applyFill="1" applyBorder="1" applyAlignment="1" applyProtection="1">
      <alignment vertical="center"/>
      <protection locked="0"/>
    </xf>
    <xf numFmtId="176" fontId="4" fillId="0" borderId="76" xfId="0" applyNumberFormat="1" applyFont="1" applyFill="1" applyBorder="1" applyAlignment="1" applyProtection="1">
      <alignment vertical="center"/>
      <protection locked="0"/>
    </xf>
    <xf numFmtId="176" fontId="4" fillId="0" borderId="75" xfId="0" applyNumberFormat="1" applyFont="1" applyFill="1" applyBorder="1" applyAlignment="1">
      <alignment horizontal="right" vertical="center"/>
    </xf>
    <xf numFmtId="176" fontId="4" fillId="0" borderId="77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vertical="center"/>
    </xf>
    <xf numFmtId="176" fontId="4" fillId="0" borderId="75" xfId="0" applyNumberFormat="1" applyFont="1" applyFill="1" applyBorder="1" applyAlignment="1">
      <alignment vertical="center"/>
    </xf>
    <xf numFmtId="176" fontId="4" fillId="0" borderId="79" xfId="0" applyNumberFormat="1" applyFont="1" applyFill="1" applyBorder="1" applyAlignment="1">
      <alignment vertical="center"/>
    </xf>
    <xf numFmtId="176" fontId="4" fillId="0" borderId="80" xfId="0" applyNumberFormat="1" applyFont="1" applyFill="1" applyBorder="1" applyAlignment="1">
      <alignment vertical="center"/>
    </xf>
    <xf numFmtId="176" fontId="4" fillId="0" borderId="81" xfId="0" applyNumberFormat="1" applyFont="1" applyFill="1" applyBorder="1" applyAlignment="1">
      <alignment vertical="center"/>
    </xf>
    <xf numFmtId="176" fontId="4" fillId="0" borderId="80" xfId="0" applyNumberFormat="1" applyFont="1" applyFill="1" applyBorder="1" applyAlignment="1" applyProtection="1">
      <alignment vertical="center"/>
      <protection locked="0"/>
    </xf>
    <xf numFmtId="176" fontId="4" fillId="0" borderId="82" xfId="0" applyNumberFormat="1" applyFont="1" applyFill="1" applyBorder="1" applyAlignment="1" applyProtection="1">
      <alignment vertical="center"/>
      <protection locked="0"/>
    </xf>
    <xf numFmtId="176" fontId="4" fillId="0" borderId="78" xfId="0" applyNumberFormat="1" applyFont="1" applyFill="1" applyBorder="1" applyAlignment="1" applyProtection="1">
      <alignment vertical="center"/>
      <protection locked="0"/>
    </xf>
    <xf numFmtId="176" fontId="4" fillId="0" borderId="82" xfId="0" applyNumberFormat="1" applyFont="1" applyFill="1" applyBorder="1" applyAlignment="1">
      <alignment vertical="center"/>
    </xf>
    <xf numFmtId="176" fontId="4" fillId="0" borderId="83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horizontal="center" vertical="center" justifyLastLine="1"/>
    </xf>
    <xf numFmtId="178" fontId="4" fillId="0" borderId="0" xfId="1" applyNumberFormat="1" applyFont="1" applyFill="1" applyBorder="1" applyAlignment="1">
      <alignment horizontal="right" vertical="center" indent="1"/>
    </xf>
    <xf numFmtId="178" fontId="4" fillId="0" borderId="0" xfId="1" applyNumberFormat="1" applyFont="1" applyFill="1" applyBorder="1" applyAlignment="1">
      <alignment horizontal="center" vertical="center"/>
    </xf>
    <xf numFmtId="178" fontId="4" fillId="0" borderId="84" xfId="1" applyNumberFormat="1" applyFont="1" applyFill="1" applyBorder="1" applyAlignment="1">
      <alignment horizontal="right" vertical="center" indent="1"/>
    </xf>
    <xf numFmtId="178" fontId="4" fillId="0" borderId="84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8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34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0" fontId="6" fillId="0" borderId="86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 vertical="center" justifyLastLine="1"/>
    </xf>
    <xf numFmtId="0" fontId="6" fillId="0" borderId="70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distributed" vertical="center" indent="1"/>
    </xf>
    <xf numFmtId="0" fontId="6" fillId="0" borderId="52" xfId="0" applyFont="1" applyFill="1" applyBorder="1" applyAlignment="1">
      <alignment horizontal="center" vertical="center"/>
    </xf>
    <xf numFmtId="176" fontId="4" fillId="0" borderId="89" xfId="0" applyNumberFormat="1" applyFont="1" applyFill="1" applyBorder="1" applyAlignment="1">
      <alignment horizontal="center" vertical="center" shrinkToFit="1"/>
    </xf>
    <xf numFmtId="176" fontId="4" fillId="0" borderId="89" xfId="0" applyNumberFormat="1" applyFont="1" applyFill="1" applyBorder="1" applyAlignment="1">
      <alignment horizontal="distributed" vertical="center" indent="1"/>
    </xf>
    <xf numFmtId="176" fontId="6" fillId="0" borderId="58" xfId="0" applyNumberFormat="1" applyFont="1" applyFill="1" applyBorder="1" applyAlignment="1">
      <alignment horizontal="right" vertical="center"/>
    </xf>
    <xf numFmtId="176" fontId="6" fillId="0" borderId="60" xfId="0" applyNumberFormat="1" applyFont="1" applyFill="1" applyBorder="1" applyAlignment="1">
      <alignment horizontal="right" vertical="center"/>
    </xf>
    <xf numFmtId="176" fontId="6" fillId="0" borderId="71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57" xfId="0" applyNumberFormat="1" applyFont="1" applyFill="1" applyBorder="1" applyAlignment="1">
      <alignment horizontal="right" vertical="center"/>
    </xf>
    <xf numFmtId="176" fontId="6" fillId="0" borderId="70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38" xfId="0" applyNumberFormat="1" applyFont="1" applyFill="1" applyBorder="1" applyAlignment="1">
      <alignment vertical="center"/>
    </xf>
    <xf numFmtId="179" fontId="4" fillId="0" borderId="3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74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1" xfId="0" applyNumberFormat="1" applyFont="1" applyFill="1" applyBorder="1" applyAlignment="1">
      <alignment vertical="center"/>
    </xf>
    <xf numFmtId="0" fontId="3" fillId="0" borderId="0" xfId="0" applyFont="1"/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176" fontId="16" fillId="0" borderId="36" xfId="7" applyNumberFormat="1" applyFont="1" applyFill="1" applyBorder="1" applyAlignment="1">
      <alignment horizontal="center" vertical="center"/>
    </xf>
    <xf numFmtId="178" fontId="4" fillId="0" borderId="76" xfId="0" applyNumberFormat="1" applyFont="1" applyFill="1" applyBorder="1" applyAlignment="1">
      <alignment horizontal="center" vertical="center"/>
    </xf>
    <xf numFmtId="176" fontId="4" fillId="0" borderId="85" xfId="0" applyNumberFormat="1" applyFont="1" applyFill="1" applyBorder="1" applyAlignment="1" applyProtection="1">
      <alignment vertical="center"/>
      <protection locked="0"/>
    </xf>
    <xf numFmtId="176" fontId="4" fillId="0" borderId="34" xfId="0" applyNumberFormat="1" applyFont="1" applyFill="1" applyBorder="1" applyAlignment="1">
      <alignment vertical="center"/>
    </xf>
    <xf numFmtId="176" fontId="4" fillId="0" borderId="63" xfId="0" applyNumberFormat="1" applyFont="1" applyFill="1" applyBorder="1" applyAlignment="1">
      <alignment horizontal="center" vertical="center" textRotation="255"/>
    </xf>
    <xf numFmtId="176" fontId="4" fillId="0" borderId="62" xfId="0" applyNumberFormat="1" applyFont="1" applyFill="1" applyBorder="1" applyAlignment="1">
      <alignment horizontal="center" vertical="center" textRotation="255"/>
    </xf>
    <xf numFmtId="0" fontId="0" fillId="0" borderId="64" xfId="0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4" xfId="0" applyNumberFormat="1" applyFont="1" applyFill="1" applyBorder="1" applyAlignment="1">
      <alignment horizontal="distributed" vertical="center" indent="1"/>
    </xf>
    <xf numFmtId="176" fontId="4" fillId="0" borderId="35" xfId="0" applyNumberFormat="1" applyFont="1" applyFill="1" applyBorder="1" applyAlignment="1">
      <alignment horizontal="distributed" vertical="center" justifyLastLine="1"/>
    </xf>
    <xf numFmtId="176" fontId="4" fillId="0" borderId="47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71" xfId="0" applyNumberFormat="1" applyFont="1" applyFill="1" applyBorder="1" applyAlignment="1">
      <alignment horizontal="distributed" vertical="distributed" indent="1"/>
    </xf>
    <xf numFmtId="176" fontId="4" fillId="0" borderId="86" xfId="0" applyNumberFormat="1" applyFont="1" applyFill="1" applyBorder="1" applyAlignment="1">
      <alignment horizontal="distributed" vertical="distributed" indent="1"/>
    </xf>
    <xf numFmtId="0" fontId="17" fillId="0" borderId="91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distributed" vertical="distributed" indent="1"/>
    </xf>
    <xf numFmtId="176" fontId="4" fillId="0" borderId="90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distributed" vertical="distributed" indent="1"/>
    </xf>
    <xf numFmtId="176" fontId="8" fillId="0" borderId="90" xfId="0" applyNumberFormat="1" applyFont="1" applyFill="1" applyBorder="1" applyAlignment="1">
      <alignment horizontal="distributed" vertical="distributed" indent="1"/>
    </xf>
    <xf numFmtId="176" fontId="4" fillId="0" borderId="5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6" fillId="0" borderId="7" xfId="7" applyNumberFormat="1" applyFont="1" applyFill="1" applyBorder="1" applyAlignment="1">
      <alignment horizontal="center" vertical="center" justifyLastLine="1"/>
    </xf>
    <xf numFmtId="176" fontId="16" fillId="0" borderId="88" xfId="7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distributed" indent="1"/>
    </xf>
    <xf numFmtId="176" fontId="4" fillId="0" borderId="88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90" xfId="0" applyNumberFormat="1" applyFont="1" applyFill="1" applyBorder="1" applyAlignment="1">
      <alignment horizontal="center" vertical="center" shrinkToFit="1"/>
    </xf>
    <xf numFmtId="176" fontId="16" fillId="0" borderId="3" xfId="7" applyNumberFormat="1" applyFont="1" applyFill="1" applyBorder="1" applyAlignment="1">
      <alignment horizontal="center" vertical="center"/>
    </xf>
    <xf numFmtId="176" fontId="16" fillId="0" borderId="34" xfId="7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4" xfId="0" applyFont="1" applyFill="1" applyBorder="1" applyAlignment="1">
      <alignment horizontal="center" vertical="distributed" textRotation="255" indent="1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4" xfId="0" applyNumberFormat="1" applyFont="1" applyFill="1" applyBorder="1" applyAlignment="1">
      <alignment horizontal="distributed" vertical="center" indent="2"/>
    </xf>
    <xf numFmtId="176" fontId="4" fillId="0" borderId="91" xfId="0" applyNumberFormat="1" applyFont="1" applyFill="1" applyBorder="1" applyAlignment="1">
      <alignment horizontal="distributed" vertical="distributed" indent="1"/>
    </xf>
    <xf numFmtId="176" fontId="4" fillId="0" borderId="89" xfId="0" applyNumberFormat="1" applyFont="1" applyFill="1" applyBorder="1" applyAlignment="1">
      <alignment horizontal="distributed" vertical="distributed" inden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16" fillId="0" borderId="20" xfId="7" applyNumberFormat="1" applyFont="1" applyFill="1" applyBorder="1" applyAlignment="1">
      <alignment horizontal="center" vertical="center"/>
    </xf>
    <xf numFmtId="176" fontId="16" fillId="0" borderId="21" xfId="7" applyNumberFormat="1" applyFont="1" applyFill="1" applyBorder="1" applyAlignment="1">
      <alignment horizontal="center" vertical="center"/>
    </xf>
    <xf numFmtId="176" fontId="16" fillId="0" borderId="22" xfId="7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4" xfId="0" applyNumberFormat="1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8" fillId="0" borderId="34" xfId="0" applyNumberFormat="1" applyFont="1" applyFill="1" applyBorder="1" applyAlignment="1">
      <alignment horizontal="distributed" vertical="distributed" indent="1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4" xfId="0" applyNumberFormat="1" applyFont="1" applyFill="1" applyBorder="1" applyAlignment="1">
      <alignment horizontal="distributed" vertical="center" indent="1" shrinkToFit="1"/>
    </xf>
    <xf numFmtId="176" fontId="4" fillId="0" borderId="34" xfId="0" applyNumberFormat="1" applyFont="1" applyFill="1" applyBorder="1" applyAlignment="1">
      <alignment horizontal="distributed" vertical="center"/>
    </xf>
    <xf numFmtId="176" fontId="4" fillId="0" borderId="56" xfId="0" applyNumberFormat="1" applyFont="1" applyFill="1" applyBorder="1" applyAlignment="1">
      <alignment horizontal="distributed" vertical="center" indent="1"/>
    </xf>
    <xf numFmtId="176" fontId="4" fillId="0" borderId="49" xfId="0" applyNumberFormat="1" applyFont="1" applyFill="1" applyBorder="1" applyAlignment="1">
      <alignment horizontal="distributed" vertical="center" indent="1"/>
    </xf>
    <xf numFmtId="176" fontId="16" fillId="0" borderId="57" xfId="7" applyNumberFormat="1" applyFont="1" applyFill="1" applyBorder="1" applyAlignment="1">
      <alignment horizontal="center" vertical="center"/>
    </xf>
    <xf numFmtId="176" fontId="16" fillId="0" borderId="6" xfId="7" applyNumberFormat="1" applyFont="1" applyFill="1" applyBorder="1" applyAlignment="1">
      <alignment horizontal="center" vertical="center"/>
    </xf>
    <xf numFmtId="176" fontId="4" fillId="0" borderId="55" xfId="0" applyNumberFormat="1" applyFont="1" applyFill="1" applyBorder="1" applyAlignment="1">
      <alignment horizontal="distributed" vertical="center" indent="1"/>
    </xf>
    <xf numFmtId="176" fontId="4" fillId="0" borderId="48" xfId="0" applyNumberFormat="1" applyFont="1" applyFill="1" applyBorder="1" applyAlignment="1">
      <alignment horizontal="distributed" vertical="center" indent="1"/>
    </xf>
    <xf numFmtId="0" fontId="13" fillId="0" borderId="0" xfId="7" applyAlignment="1"/>
    <xf numFmtId="176" fontId="4" fillId="0" borderId="0" xfId="0" applyNumberFormat="1" applyFont="1" applyFill="1" applyAlignment="1">
      <alignment horizontal="right" shrinkToFit="1"/>
    </xf>
    <xf numFmtId="176" fontId="16" fillId="0" borderId="37" xfId="7" applyNumberFormat="1" applyFont="1" applyFill="1" applyBorder="1" applyAlignment="1">
      <alignment horizontal="center" vertical="center"/>
    </xf>
    <xf numFmtId="176" fontId="16" fillId="0" borderId="59" xfId="7" applyNumberFormat="1" applyFont="1" applyFill="1" applyBorder="1" applyAlignment="1">
      <alignment horizontal="center" vertical="center"/>
    </xf>
    <xf numFmtId="176" fontId="16" fillId="0" borderId="65" xfId="7" applyNumberFormat="1" applyFont="1" applyFill="1" applyBorder="1" applyAlignment="1">
      <alignment horizontal="center" vertical="center"/>
    </xf>
    <xf numFmtId="176" fontId="4" fillId="0" borderId="58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3" fillId="0" borderId="4" xfId="0" applyFont="1" applyFill="1" applyBorder="1" applyAlignment="1">
      <alignment horizontal="center" vertical="distributed" textRotation="255" indent="2"/>
    </xf>
    <xf numFmtId="0" fontId="3" fillId="0" borderId="13" xfId="0" applyFont="1" applyFill="1" applyBorder="1" applyAlignment="1">
      <alignment horizontal="center" vertical="distributed" textRotation="255" indent="2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16" fillId="0" borderId="60" xfId="7" applyNumberFormat="1" applyFont="1" applyFill="1" applyBorder="1" applyAlignment="1">
      <alignment horizontal="center" vertical="center" textRotation="255"/>
    </xf>
    <xf numFmtId="176" fontId="16" fillId="0" borderId="12" xfId="7" applyNumberFormat="1" applyFont="1" applyFill="1" applyBorder="1" applyAlignment="1">
      <alignment horizontal="center" vertical="center" textRotation="255"/>
    </xf>
    <xf numFmtId="176" fontId="16" fillId="0" borderId="24" xfId="7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176" fontId="16" fillId="0" borderId="56" xfId="7" applyNumberFormat="1" applyFont="1" applyFill="1" applyBorder="1" applyAlignment="1">
      <alignment horizontal="center" vertical="center" justifyLastLine="1"/>
    </xf>
    <xf numFmtId="176" fontId="16" fillId="0" borderId="92" xfId="7" applyNumberFormat="1" applyFont="1" applyFill="1" applyBorder="1" applyAlignment="1">
      <alignment horizontal="center" vertical="center" justifyLastLine="1"/>
    </xf>
    <xf numFmtId="176" fontId="11" fillId="0" borderId="55" xfId="0" applyNumberFormat="1" applyFont="1" applyFill="1" applyBorder="1" applyAlignment="1">
      <alignment horizontal="distributed" vertical="center" indent="1"/>
    </xf>
    <xf numFmtId="176" fontId="11" fillId="0" borderId="48" xfId="0" applyNumberFormat="1" applyFont="1" applyFill="1" applyBorder="1" applyAlignment="1">
      <alignment horizontal="distributed" vertical="center" indent="1"/>
    </xf>
    <xf numFmtId="176" fontId="4" fillId="0" borderId="58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13" fillId="0" borderId="58" xfId="7" applyNumberFormat="1" applyFill="1" applyBorder="1" applyAlignment="1">
      <alignment horizontal="center" vertical="center"/>
    </xf>
    <xf numFmtId="0" fontId="13" fillId="0" borderId="4" xfId="7" applyFill="1" applyBorder="1" applyAlignment="1">
      <alignment horizontal="center" vertical="center"/>
    </xf>
    <xf numFmtId="176" fontId="13" fillId="0" borderId="60" xfId="7" applyNumberFormat="1" applyFill="1" applyBorder="1" applyAlignment="1">
      <alignment horizontal="center" vertical="center"/>
    </xf>
    <xf numFmtId="0" fontId="13" fillId="0" borderId="12" xfId="7" applyFill="1" applyBorder="1" applyAlignment="1">
      <alignment horizontal="center" vertical="center"/>
    </xf>
    <xf numFmtId="0" fontId="13" fillId="0" borderId="47" xfId="7" applyFill="1" applyBorder="1" applyAlignment="1">
      <alignment horizontal="center" vertical="center"/>
    </xf>
    <xf numFmtId="0" fontId="13" fillId="0" borderId="71" xfId="7" applyFill="1" applyBorder="1" applyAlignment="1">
      <alignment horizontal="center" vertical="center"/>
    </xf>
    <xf numFmtId="0" fontId="13" fillId="0" borderId="69" xfId="7" applyFill="1" applyBorder="1" applyAlignment="1">
      <alignment horizontal="center" vertical="center"/>
    </xf>
    <xf numFmtId="176" fontId="4" fillId="0" borderId="93" xfId="0" applyNumberFormat="1" applyFont="1" applyFill="1" applyBorder="1" applyAlignment="1">
      <alignment horizontal="distributed" vertical="center" justifyLastLine="1"/>
    </xf>
    <xf numFmtId="176" fontId="4" fillId="0" borderId="94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center" vertical="center"/>
    </xf>
    <xf numFmtId="176" fontId="4" fillId="0" borderId="60" xfId="0" applyNumberFormat="1" applyFont="1" applyFill="1" applyBorder="1" applyAlignment="1">
      <alignment horizontal="center" vertical="center" textRotation="255"/>
    </xf>
    <xf numFmtId="176" fontId="4" fillId="0" borderId="45" xfId="0" applyNumberFormat="1" applyFont="1" applyFill="1" applyBorder="1" applyAlignment="1" applyProtection="1">
      <alignment vertical="center"/>
      <protection locked="0"/>
    </xf>
    <xf numFmtId="176" fontId="4" fillId="0" borderId="12" xfId="0" applyNumberFormat="1" applyFont="1" applyFill="1" applyBorder="1" applyAlignment="1">
      <alignment horizontal="center" vertical="center" textRotation="255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178" fontId="4" fillId="0" borderId="95" xfId="1" applyNumberFormat="1" applyFont="1" applyFill="1" applyBorder="1" applyAlignment="1">
      <alignment horizontal="right" vertical="center" indent="1"/>
    </xf>
    <xf numFmtId="176" fontId="4" fillId="0" borderId="44" xfId="0" applyNumberFormat="1" applyFont="1" applyFill="1" applyBorder="1" applyAlignment="1" applyProtection="1">
      <alignment vertical="center"/>
      <protection locked="0"/>
    </xf>
    <xf numFmtId="176" fontId="4" fillId="0" borderId="24" xfId="0" applyNumberFormat="1" applyFont="1" applyFill="1" applyBorder="1" applyAlignment="1">
      <alignment horizontal="center" vertical="center" textRotation="255"/>
    </xf>
    <xf numFmtId="176" fontId="4" fillId="0" borderId="4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distributed" textRotation="255" indent="2"/>
    </xf>
    <xf numFmtId="179" fontId="4" fillId="0" borderId="44" xfId="0" applyNumberFormat="1" applyFont="1" applyFill="1" applyBorder="1" applyAlignment="1">
      <alignment horizontal="center" vertical="center"/>
    </xf>
    <xf numFmtId="178" fontId="4" fillId="0" borderId="44" xfId="0" applyNumberFormat="1" applyFont="1" applyFill="1" applyBorder="1" applyAlignment="1">
      <alignment horizontal="center" vertical="center"/>
    </xf>
    <xf numFmtId="176" fontId="4" fillId="0" borderId="96" xfId="0" applyNumberFormat="1" applyFont="1" applyFill="1" applyBorder="1" applyAlignment="1" applyProtection="1">
      <alignment vertical="center"/>
      <protection locked="0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 justifyLastLine="1"/>
    </xf>
    <xf numFmtId="176" fontId="4" fillId="0" borderId="88" xfId="0" applyNumberFormat="1" applyFont="1" applyFill="1" applyBorder="1" applyAlignment="1">
      <alignment horizontal="center" vertical="center" justifyLastLine="1"/>
    </xf>
    <xf numFmtId="0" fontId="0" fillId="0" borderId="13" xfId="0" applyFont="1" applyFill="1" applyBorder="1" applyAlignment="1">
      <alignment horizontal="center" vertical="distributed" textRotation="255" indent="2"/>
    </xf>
    <xf numFmtId="176" fontId="4" fillId="0" borderId="56" xfId="0" applyNumberFormat="1" applyFont="1" applyFill="1" applyBorder="1" applyAlignment="1">
      <alignment horizontal="center" vertical="center" justifyLastLine="1"/>
    </xf>
    <xf numFmtId="176" fontId="4" fillId="0" borderId="92" xfId="0" applyNumberFormat="1" applyFont="1" applyFill="1" applyBorder="1" applyAlignment="1">
      <alignment horizontal="center" vertical="center" justifyLastLine="1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distributed" vertical="center" indent="1"/>
    </xf>
    <xf numFmtId="176" fontId="4" fillId="0" borderId="59" xfId="0" applyNumberFormat="1" applyFont="1" applyFill="1" applyBorder="1" applyAlignment="1">
      <alignment horizontal="distributed" vertical="center" indent="1"/>
    </xf>
    <xf numFmtId="176" fontId="4" fillId="0" borderId="65" xfId="0" applyNumberFormat="1" applyFont="1" applyFill="1" applyBorder="1" applyAlignment="1">
      <alignment horizontal="distributed" vertical="center" indent="1"/>
    </xf>
    <xf numFmtId="176" fontId="4" fillId="0" borderId="45" xfId="0" applyNumberFormat="1" applyFont="1" applyFill="1" applyBorder="1" applyAlignment="1">
      <alignment vertical="center"/>
    </xf>
    <xf numFmtId="176" fontId="4" fillId="0" borderId="85" xfId="0" applyNumberFormat="1" applyFont="1" applyFill="1" applyBorder="1" applyAlignment="1">
      <alignment horizontal="right" vertical="center"/>
    </xf>
    <xf numFmtId="176" fontId="4" fillId="0" borderId="97" xfId="0" applyNumberFormat="1" applyFont="1" applyFill="1" applyBorder="1" applyAlignment="1">
      <alignment vertical="center"/>
    </xf>
    <xf numFmtId="178" fontId="4" fillId="0" borderId="97" xfId="1" applyNumberFormat="1" applyFont="1" applyFill="1" applyBorder="1" applyAlignment="1">
      <alignment horizontal="right" vertical="center" indent="1"/>
    </xf>
    <xf numFmtId="0" fontId="0" fillId="0" borderId="64" xfId="0" applyFont="1" applyBorder="1" applyAlignment="1">
      <alignment horizontal="center" vertical="center" textRotation="255"/>
    </xf>
    <xf numFmtId="176" fontId="4" fillId="0" borderId="46" xfId="0" applyNumberFormat="1" applyFont="1" applyFill="1" applyBorder="1" applyAlignment="1">
      <alignment vertical="center"/>
    </xf>
    <xf numFmtId="178" fontId="4" fillId="0" borderId="98" xfId="1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distributed" vertical="center" indent="1"/>
    </xf>
    <xf numFmtId="176" fontId="4" fillId="0" borderId="21" xfId="0" applyNumberFormat="1" applyFont="1" applyFill="1" applyBorder="1" applyAlignment="1">
      <alignment horizontal="distributed" vertical="center" indent="1"/>
    </xf>
    <xf numFmtId="176" fontId="4" fillId="0" borderId="22" xfId="0" applyNumberFormat="1" applyFont="1" applyFill="1" applyBorder="1" applyAlignment="1">
      <alignment horizontal="distributed" vertical="center" indent="1"/>
    </xf>
    <xf numFmtId="176" fontId="4" fillId="0" borderId="99" xfId="0" applyNumberFormat="1" applyFont="1" applyFill="1" applyBorder="1" applyAlignment="1" applyProtection="1">
      <alignment vertical="center"/>
      <protection locked="0"/>
    </xf>
    <xf numFmtId="178" fontId="4" fillId="0" borderId="99" xfId="1" applyNumberFormat="1" applyFont="1" applyFill="1" applyBorder="1" applyAlignment="1">
      <alignment horizontal="right" vertical="center" indent="1"/>
    </xf>
    <xf numFmtId="176" fontId="4" fillId="0" borderId="100" xfId="0" applyNumberFormat="1" applyFont="1" applyFill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center" vertical="center"/>
    </xf>
    <xf numFmtId="178" fontId="4" fillId="0" borderId="43" xfId="0" applyNumberFormat="1" applyFont="1" applyFill="1" applyBorder="1" applyAlignment="1">
      <alignment horizontal="center" vertical="center"/>
    </xf>
    <xf numFmtId="176" fontId="4" fillId="0" borderId="99" xfId="0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center" vertical="center"/>
    </xf>
    <xf numFmtId="178" fontId="4" fillId="0" borderId="101" xfId="0" applyNumberFormat="1" applyFont="1" applyFill="1" applyBorder="1" applyAlignment="1">
      <alignment horizontal="center" vertical="center"/>
    </xf>
    <xf numFmtId="176" fontId="4" fillId="0" borderId="57" xfId="0" applyNumberFormat="1" applyFont="1" applyFill="1" applyBorder="1" applyAlignment="1">
      <alignment horizontal="distributed" vertical="center" indent="1"/>
    </xf>
    <xf numFmtId="176" fontId="7" fillId="0" borderId="0" xfId="0" applyNumberFormat="1" applyFont="1" applyFill="1" applyAlignment="1">
      <alignment horizontal="left"/>
    </xf>
    <xf numFmtId="176" fontId="4" fillId="0" borderId="0" xfId="0" applyNumberFormat="1" applyFont="1" applyFill="1" applyAlignment="1">
      <alignment horizontal="center" vertical="center"/>
    </xf>
  </cellXfs>
  <cellStyles count="8">
    <cellStyle name="パーセント" xfId="1" builtinId="5"/>
    <cellStyle name="パーセント 2" xfId="5"/>
    <cellStyle name="ハイパーリンク" xfId="7" builtinId="8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kyo23city-kuchokai.jp/seido/gaiyo_1.html" TargetMode="External"/><Relationship Id="rId13" Type="http://schemas.openxmlformats.org/officeDocument/2006/relationships/hyperlink" Target="http://www.tokyo23city-kuchokai.jp/seido/gaiyo_1.html" TargetMode="External"/><Relationship Id="rId3" Type="http://schemas.openxmlformats.org/officeDocument/2006/relationships/hyperlink" Target="http://www.tokyo23city-kuchokai.jp/seido/gaiyo_9.html" TargetMode="External"/><Relationship Id="rId7" Type="http://schemas.openxmlformats.org/officeDocument/2006/relationships/hyperlink" Target="http://www.tokyo23city-kuchokai.jp/seido/gaiyo_1.html" TargetMode="External"/><Relationship Id="rId12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s://www.tokyo23city-kuchokai.jp/seido/gaiyo.html" TargetMode="External"/><Relationship Id="rId1" Type="http://schemas.openxmlformats.org/officeDocument/2006/relationships/hyperlink" Target="https://www.tokyo23city-kuchokai.jp/seido/gaiyo_9.html" TargetMode="External"/><Relationship Id="rId6" Type="http://schemas.openxmlformats.org/officeDocument/2006/relationships/hyperlink" Target="http://www.tokyo23city-kuchokai.jp/seido/gaiyo_1.html" TargetMode="External"/><Relationship Id="rId11" Type="http://schemas.openxmlformats.org/officeDocument/2006/relationships/hyperlink" Target="http://www.tokyo23city-kuchokai.jp/seido/gaiyo_1.html" TargetMode="External"/><Relationship Id="rId5" Type="http://schemas.openxmlformats.org/officeDocument/2006/relationships/hyperlink" Target="http://www.tokyo23city-kuchokai.jp/seido/gaiyo_1.html" TargetMode="External"/><Relationship Id="rId10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Relationship Id="rId9" Type="http://schemas.openxmlformats.org/officeDocument/2006/relationships/hyperlink" Target="http://www.tokyo23city-kuchokai.jp/seido/gaiyo_1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_1.html" TargetMode="External"/><Relationship Id="rId1" Type="http://schemas.openxmlformats.org/officeDocument/2006/relationships/hyperlink" Target="https://www.tokyo23city-kuchokai.jp/seido/gaiyo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tabSelected="1" view="pageBreakPreview" zoomScale="70" zoomScaleNormal="70" zoomScaleSheetLayoutView="70" workbookViewId="0">
      <pane xSplit="5" ySplit="5" topLeftCell="F6" activePane="bottomRight" state="frozen"/>
      <selection activeCell="N2" sqref="N2"/>
      <selection pane="topRight" activeCell="N2" sqref="N2"/>
      <selection pane="bottomLeft" activeCell="N2" sqref="N2"/>
      <selection pane="bottomRight" activeCell="B1" sqref="B1"/>
    </sheetView>
  </sheetViews>
  <sheetFormatPr defaultColWidth="10" defaultRowHeight="15.75" customHeight="1" x14ac:dyDescent="0.15"/>
  <cols>
    <col min="1" max="1" width="1.875" style="2" customWidth="1"/>
    <col min="2" max="2" width="3.75" style="2" customWidth="1"/>
    <col min="3" max="3" width="3" style="2" customWidth="1"/>
    <col min="4" max="5" width="11" style="2" customWidth="1"/>
    <col min="6" max="8" width="16.125" style="2" customWidth="1"/>
    <col min="9" max="9" width="12" style="2" customWidth="1"/>
    <col min="10" max="10" width="3.125" style="103" customWidth="1"/>
    <col min="11" max="11" width="3.75" style="2" customWidth="1"/>
    <col min="12" max="12" width="3" style="2" customWidth="1"/>
    <col min="13" max="14" width="11" style="2" customWidth="1"/>
    <col min="15" max="17" width="16.125" style="2" customWidth="1"/>
    <col min="18" max="18" width="12" style="2" customWidth="1"/>
    <col min="19" max="16384" width="10" style="2"/>
  </cols>
  <sheetData>
    <row r="1" spans="2:18" ht="18" customHeight="1" x14ac:dyDescent="0.2">
      <c r="B1" s="39" t="s">
        <v>127</v>
      </c>
      <c r="C1" s="7"/>
      <c r="D1" s="7"/>
      <c r="E1" s="7"/>
      <c r="F1" s="7"/>
      <c r="G1" s="7"/>
      <c r="H1" s="7"/>
      <c r="I1" s="7"/>
      <c r="J1" s="100"/>
      <c r="K1" s="279"/>
      <c r="L1" s="7"/>
      <c r="M1" s="7"/>
      <c r="N1" s="7"/>
      <c r="O1" s="7"/>
      <c r="P1" s="7"/>
      <c r="Q1" s="7"/>
      <c r="R1" s="7"/>
    </row>
    <row r="2" spans="2:18" ht="17.25" customHeight="1" x14ac:dyDescent="0.15">
      <c r="B2" s="8" t="s">
        <v>123</v>
      </c>
      <c r="C2" s="7"/>
      <c r="D2" s="7"/>
      <c r="E2" s="7"/>
      <c r="F2" s="7"/>
      <c r="G2" s="7"/>
      <c r="H2" s="206" t="s">
        <v>82</v>
      </c>
      <c r="I2" s="206"/>
      <c r="J2" s="101"/>
      <c r="K2" s="8" t="s">
        <v>131</v>
      </c>
      <c r="L2" s="7"/>
      <c r="M2" s="7"/>
      <c r="N2" s="7"/>
      <c r="O2" s="7"/>
      <c r="P2" s="7"/>
      <c r="Q2" s="206" t="s">
        <v>82</v>
      </c>
      <c r="R2" s="206"/>
    </row>
    <row r="3" spans="2:18" ht="4.5" customHeight="1" x14ac:dyDescent="0.15">
      <c r="B3" s="8"/>
      <c r="C3" s="7"/>
      <c r="D3" s="7"/>
      <c r="E3" s="7"/>
      <c r="F3" s="7"/>
      <c r="G3" s="7"/>
      <c r="H3" s="206"/>
      <c r="I3" s="206"/>
      <c r="J3" s="101"/>
      <c r="K3" s="8"/>
      <c r="L3" s="7"/>
      <c r="M3" s="7"/>
      <c r="N3" s="7"/>
      <c r="O3" s="7"/>
      <c r="P3" s="7"/>
      <c r="Q3" s="206"/>
      <c r="R3" s="206"/>
    </row>
    <row r="4" spans="2:18" ht="16.5" customHeight="1" x14ac:dyDescent="0.15">
      <c r="B4" s="155" t="s">
        <v>55</v>
      </c>
      <c r="C4" s="156"/>
      <c r="D4" s="156"/>
      <c r="E4" s="156"/>
      <c r="F4" s="40" t="s">
        <v>128</v>
      </c>
      <c r="G4" s="41" t="s">
        <v>122</v>
      </c>
      <c r="H4" s="9" t="s">
        <v>64</v>
      </c>
      <c r="I4" s="10" t="s">
        <v>65</v>
      </c>
      <c r="J4" s="95"/>
      <c r="K4" s="235" t="s">
        <v>55</v>
      </c>
      <c r="L4" s="156"/>
      <c r="M4" s="156"/>
      <c r="N4" s="156"/>
      <c r="O4" s="40" t="str">
        <f>F4</f>
        <v>令和6年度</v>
      </c>
      <c r="P4" s="41" t="str">
        <f>O4</f>
        <v>令和6年度</v>
      </c>
      <c r="Q4" s="9" t="s">
        <v>64</v>
      </c>
      <c r="R4" s="10" t="s">
        <v>65</v>
      </c>
    </row>
    <row r="5" spans="2:18" ht="16.5" customHeight="1" x14ac:dyDescent="0.15">
      <c r="B5" s="157"/>
      <c r="C5" s="158"/>
      <c r="D5" s="158"/>
      <c r="E5" s="158"/>
      <c r="F5" s="146" t="s">
        <v>116</v>
      </c>
      <c r="G5" s="42" t="s">
        <v>129</v>
      </c>
      <c r="H5" s="11" t="s">
        <v>61</v>
      </c>
      <c r="I5" s="12" t="s">
        <v>81</v>
      </c>
      <c r="J5" s="102"/>
      <c r="K5" s="236"/>
      <c r="L5" s="158"/>
      <c r="M5" s="158"/>
      <c r="N5" s="158"/>
      <c r="O5" s="237" t="s">
        <v>132</v>
      </c>
      <c r="P5" s="42" t="s">
        <v>133</v>
      </c>
      <c r="Q5" s="11" t="s">
        <v>61</v>
      </c>
      <c r="R5" s="12" t="s">
        <v>81</v>
      </c>
    </row>
    <row r="6" spans="2:18" ht="17.25" customHeight="1" x14ac:dyDescent="0.15">
      <c r="B6" s="210" t="s">
        <v>66</v>
      </c>
      <c r="C6" s="216" t="s">
        <v>107</v>
      </c>
      <c r="D6" s="159" t="s">
        <v>86</v>
      </c>
      <c r="E6" s="160"/>
      <c r="F6" s="13">
        <v>1476991106</v>
      </c>
      <c r="G6" s="13">
        <v>1426135738</v>
      </c>
      <c r="H6" s="94">
        <f>F6-G6</f>
        <v>50855368</v>
      </c>
      <c r="I6" s="15">
        <f>IF(AND(F6&lt;&gt;0,G6&lt;&gt;0),ROUND((F6-G6)/G6,3),IF(AND(F6&lt;&gt;0,G6=0),"皆増",IF(AND(F6=0,G6&lt;&gt;0),"皆減","")))</f>
        <v>3.5999999999999997E-2</v>
      </c>
      <c r="J6" s="96"/>
      <c r="K6" s="210" t="s">
        <v>66</v>
      </c>
      <c r="L6" s="238" t="s">
        <v>107</v>
      </c>
      <c r="M6" s="159" t="s">
        <v>86</v>
      </c>
      <c r="N6" s="160"/>
      <c r="O6" s="13">
        <f t="shared" ref="O6:O38" si="0">F6</f>
        <v>1476991106</v>
      </c>
      <c r="P6" s="239">
        <f>O6</f>
        <v>1476991106</v>
      </c>
      <c r="Q6" s="14">
        <f t="shared" ref="Q6:Q11" si="1">O6-P6</f>
        <v>0</v>
      </c>
      <c r="R6" s="15">
        <f t="shared" ref="R6:R11" si="2">ROUND(Q6/P6,3)</f>
        <v>0</v>
      </c>
    </row>
    <row r="7" spans="2:18" ht="17.25" customHeight="1" x14ac:dyDescent="0.15">
      <c r="B7" s="211"/>
      <c r="C7" s="217"/>
      <c r="D7" s="162" t="s">
        <v>53</v>
      </c>
      <c r="E7" s="163"/>
      <c r="F7" s="1">
        <v>622256671</v>
      </c>
      <c r="G7" s="1">
        <v>598532822</v>
      </c>
      <c r="H7" s="25">
        <f>F7-G7</f>
        <v>23723849</v>
      </c>
      <c r="I7" s="16">
        <f>IF(AND(F7&lt;&gt;0,G7&lt;&gt;0),ROUND((F7-G7)/G7,3),IF(AND(F7&lt;&gt;0,G7=0),"皆増",IF(AND(F7=0,G7&lt;&gt;0),"皆減","")))</f>
        <v>0.04</v>
      </c>
      <c r="J7" s="96"/>
      <c r="K7" s="211"/>
      <c r="L7" s="240"/>
      <c r="M7" s="162" t="s">
        <v>53</v>
      </c>
      <c r="N7" s="163"/>
      <c r="O7" s="1">
        <f t="shared" si="0"/>
        <v>622256671</v>
      </c>
      <c r="P7" s="241">
        <f t="shared" ref="P7:P10" si="3">O7</f>
        <v>622256671</v>
      </c>
      <c r="Q7" s="149">
        <f t="shared" si="1"/>
        <v>0</v>
      </c>
      <c r="R7" s="16">
        <f t="shared" si="2"/>
        <v>0</v>
      </c>
    </row>
    <row r="8" spans="2:18" ht="17.25" customHeight="1" x14ac:dyDescent="0.15">
      <c r="B8" s="211"/>
      <c r="C8" s="217"/>
      <c r="D8" s="162" t="s">
        <v>54</v>
      </c>
      <c r="E8" s="163"/>
      <c r="F8" s="1">
        <v>10000</v>
      </c>
      <c r="G8" s="1">
        <v>10000</v>
      </c>
      <c r="H8" s="25">
        <f>F8-G8</f>
        <v>0</v>
      </c>
      <c r="I8" s="16">
        <f>IF(AND(F8&lt;&gt;0,G8&lt;&gt;0),ROUND((F8-G8)/G8,3),IF(AND(F8&lt;&gt;0,G8=0),"皆増",IF(AND(F8=0,G8&lt;&gt;0),"皆減","")))</f>
        <v>0</v>
      </c>
      <c r="J8" s="96"/>
      <c r="K8" s="211"/>
      <c r="L8" s="240"/>
      <c r="M8" s="162" t="s">
        <v>54</v>
      </c>
      <c r="N8" s="163"/>
      <c r="O8" s="1">
        <f t="shared" si="0"/>
        <v>10000</v>
      </c>
      <c r="P8" s="241">
        <f t="shared" si="3"/>
        <v>10000</v>
      </c>
      <c r="Q8" s="149">
        <f t="shared" si="1"/>
        <v>0</v>
      </c>
      <c r="R8" s="242">
        <f t="shared" si="2"/>
        <v>0</v>
      </c>
    </row>
    <row r="9" spans="2:18" ht="17.25" customHeight="1" x14ac:dyDescent="0.15">
      <c r="B9" s="211"/>
      <c r="C9" s="217"/>
      <c r="D9" s="164" t="s">
        <v>100</v>
      </c>
      <c r="E9" s="165"/>
      <c r="F9" s="127">
        <v>89980665</v>
      </c>
      <c r="G9" s="82">
        <v>85349212</v>
      </c>
      <c r="H9" s="38">
        <f t="shared" ref="H9:H23" si="4">F9-G9</f>
        <v>4631453</v>
      </c>
      <c r="I9" s="21">
        <f t="shared" ref="I9:I49" si="5">IF(AND(F9&lt;&gt;0,G9&lt;&gt;0),ROUND((F9-G9)/G9,3),IF(AND(F9&lt;&gt;0,G9=0),"皆増",IF(AND(F9=0,G9&lt;&gt;0),"皆減","")))</f>
        <v>5.3999999999999999E-2</v>
      </c>
      <c r="J9" s="97"/>
      <c r="K9" s="211"/>
      <c r="L9" s="240"/>
      <c r="M9" s="164" t="s">
        <v>100</v>
      </c>
      <c r="N9" s="165"/>
      <c r="O9" s="127">
        <f t="shared" si="0"/>
        <v>89980665</v>
      </c>
      <c r="P9" s="243">
        <f t="shared" si="3"/>
        <v>89980665</v>
      </c>
      <c r="Q9" s="149">
        <f t="shared" si="1"/>
        <v>0</v>
      </c>
      <c r="R9" s="242">
        <f t="shared" si="2"/>
        <v>0</v>
      </c>
    </row>
    <row r="10" spans="2:18" ht="17.25" customHeight="1" x14ac:dyDescent="0.15">
      <c r="B10" s="211"/>
      <c r="C10" s="217"/>
      <c r="D10" s="172" t="s">
        <v>115</v>
      </c>
      <c r="E10" s="173"/>
      <c r="F10" s="127">
        <v>128350</v>
      </c>
      <c r="G10" s="148">
        <v>125611</v>
      </c>
      <c r="H10" s="38">
        <f t="shared" si="4"/>
        <v>2739</v>
      </c>
      <c r="I10" s="21">
        <f t="shared" si="5"/>
        <v>2.1999999999999999E-2</v>
      </c>
      <c r="J10" s="97"/>
      <c r="K10" s="211"/>
      <c r="L10" s="240"/>
      <c r="M10" s="172" t="s">
        <v>115</v>
      </c>
      <c r="N10" s="173"/>
      <c r="O10" s="127">
        <f t="shared" si="0"/>
        <v>128350</v>
      </c>
      <c r="P10" s="243">
        <f t="shared" si="3"/>
        <v>128350</v>
      </c>
      <c r="Q10" s="149">
        <f t="shared" si="1"/>
        <v>0</v>
      </c>
      <c r="R10" s="242">
        <f t="shared" si="2"/>
        <v>0</v>
      </c>
    </row>
    <row r="11" spans="2:18" ht="17.25" customHeight="1" x14ac:dyDescent="0.15">
      <c r="B11" s="211"/>
      <c r="C11" s="218"/>
      <c r="D11" s="166" t="s">
        <v>67</v>
      </c>
      <c r="E11" s="167"/>
      <c r="F11" s="128">
        <f>SUM(F6:F10)</f>
        <v>2189366792</v>
      </c>
      <c r="G11" s="87">
        <f>SUM(G6:G10)</f>
        <v>2110153383</v>
      </c>
      <c r="H11" s="18">
        <f>F11-G11</f>
        <v>79213409</v>
      </c>
      <c r="I11" s="21">
        <f t="shared" si="5"/>
        <v>3.7999999999999999E-2</v>
      </c>
      <c r="J11" s="96"/>
      <c r="K11" s="211"/>
      <c r="L11" s="244"/>
      <c r="M11" s="166" t="s">
        <v>67</v>
      </c>
      <c r="N11" s="167"/>
      <c r="O11" s="128">
        <f t="shared" si="0"/>
        <v>2189366792</v>
      </c>
      <c r="P11" s="245">
        <f>SUM(P6:P10)</f>
        <v>2189366792</v>
      </c>
      <c r="Q11" s="18">
        <f t="shared" si="1"/>
        <v>0</v>
      </c>
      <c r="R11" s="19">
        <f t="shared" si="2"/>
        <v>0</v>
      </c>
    </row>
    <row r="12" spans="2:18" ht="17.25" customHeight="1" x14ac:dyDescent="0.15">
      <c r="B12" s="212"/>
      <c r="C12" s="174" t="s">
        <v>68</v>
      </c>
      <c r="D12" s="175"/>
      <c r="E12" s="175"/>
      <c r="F12" s="129">
        <v>0.55100000000000005</v>
      </c>
      <c r="G12" s="147">
        <v>0.55100000000000005</v>
      </c>
      <c r="H12" s="20" t="s">
        <v>6</v>
      </c>
      <c r="I12" s="17" t="s">
        <v>6</v>
      </c>
      <c r="J12" s="97"/>
      <c r="K12" s="246"/>
      <c r="L12" s="179" t="s">
        <v>68</v>
      </c>
      <c r="M12" s="180"/>
      <c r="N12" s="180"/>
      <c r="O12" s="129">
        <f t="shared" si="0"/>
        <v>0.55100000000000005</v>
      </c>
      <c r="P12" s="247">
        <f>O12</f>
        <v>0.55100000000000005</v>
      </c>
      <c r="Q12" s="20" t="s">
        <v>6</v>
      </c>
      <c r="R12" s="248" t="s">
        <v>6</v>
      </c>
    </row>
    <row r="13" spans="2:18" ht="17.25" customHeight="1" x14ac:dyDescent="0.15">
      <c r="B13" s="212"/>
      <c r="C13" s="179" t="s">
        <v>69</v>
      </c>
      <c r="D13" s="180"/>
      <c r="E13" s="180"/>
      <c r="F13" s="1">
        <f>ROUND(F11*F12,0)</f>
        <v>1206341102</v>
      </c>
      <c r="G13" s="81">
        <f>ROUND(G11*G12,0)</f>
        <v>1162694514</v>
      </c>
      <c r="H13" s="38">
        <f t="shared" ref="H13:H22" si="6">F13-G13</f>
        <v>43646588</v>
      </c>
      <c r="I13" s="19">
        <f>IF(AND(F13&lt;&gt;0,G13&lt;&gt;0),ROUND((F13-G13)/G13,3),IF(AND(F13&lt;&gt;0,G13=0),"皆増",IF(AND(F13=0,G13&lt;&gt;0),"皆減","")))</f>
        <v>3.7999999999999999E-2</v>
      </c>
      <c r="J13" s="96"/>
      <c r="K13" s="246"/>
      <c r="L13" s="179" t="s">
        <v>69</v>
      </c>
      <c r="M13" s="180"/>
      <c r="N13" s="180"/>
      <c r="O13" s="1">
        <f t="shared" si="0"/>
        <v>1206341102</v>
      </c>
      <c r="P13" s="249">
        <f>ROUND(P11*P12,0)</f>
        <v>1206341102</v>
      </c>
      <c r="Q13" s="149">
        <f t="shared" ref="Q13:Q43" si="7">O13-P13</f>
        <v>0</v>
      </c>
      <c r="R13" s="21">
        <f t="shared" ref="R13:R43" si="8">ROUND(Q13/P13,3)</f>
        <v>0</v>
      </c>
    </row>
    <row r="14" spans="2:18" ht="17.25" customHeight="1" x14ac:dyDescent="0.15">
      <c r="B14" s="212"/>
      <c r="C14" s="174" t="s">
        <v>70</v>
      </c>
      <c r="D14" s="175"/>
      <c r="E14" s="175"/>
      <c r="F14" s="130">
        <v>9667697</v>
      </c>
      <c r="G14" s="83">
        <v>31721912</v>
      </c>
      <c r="H14" s="38">
        <f t="shared" si="6"/>
        <v>-22054215</v>
      </c>
      <c r="I14" s="17" t="s">
        <v>6</v>
      </c>
      <c r="J14" s="97"/>
      <c r="K14" s="246"/>
      <c r="L14" s="179" t="s">
        <v>70</v>
      </c>
      <c r="M14" s="180"/>
      <c r="N14" s="180"/>
      <c r="O14" s="130">
        <f t="shared" si="0"/>
        <v>9667697</v>
      </c>
      <c r="P14" s="250">
        <f>O14</f>
        <v>9667697</v>
      </c>
      <c r="Q14" s="149">
        <f t="shared" si="7"/>
        <v>0</v>
      </c>
      <c r="R14" s="21">
        <f t="shared" si="8"/>
        <v>0</v>
      </c>
    </row>
    <row r="15" spans="2:18" ht="17.25" customHeight="1" x14ac:dyDescent="0.15">
      <c r="B15" s="212"/>
      <c r="C15" s="219" t="s">
        <v>119</v>
      </c>
      <c r="D15" s="220"/>
      <c r="E15" s="220"/>
      <c r="F15" s="130">
        <f>+F13+F14</f>
        <v>1216008799</v>
      </c>
      <c r="G15" s="83">
        <f>+G13+G14</f>
        <v>1194416426</v>
      </c>
      <c r="H15" s="38">
        <f t="shared" si="6"/>
        <v>21592373</v>
      </c>
      <c r="I15" s="21">
        <f t="shared" si="5"/>
        <v>1.7999999999999999E-2</v>
      </c>
      <c r="J15" s="96"/>
      <c r="K15" s="246"/>
      <c r="L15" s="219" t="s">
        <v>134</v>
      </c>
      <c r="M15" s="220"/>
      <c r="N15" s="220"/>
      <c r="O15" s="130">
        <f t="shared" si="0"/>
        <v>1216008799</v>
      </c>
      <c r="P15" s="250">
        <f>P13+P14</f>
        <v>1216008799</v>
      </c>
      <c r="Q15" s="149">
        <f t="shared" si="7"/>
        <v>0</v>
      </c>
      <c r="R15" s="21">
        <f t="shared" si="8"/>
        <v>0</v>
      </c>
    </row>
    <row r="16" spans="2:18" ht="17.25" customHeight="1" x14ac:dyDescent="0.15">
      <c r="B16" s="212"/>
      <c r="C16" s="214" t="s">
        <v>71</v>
      </c>
      <c r="D16" s="168" t="s">
        <v>117</v>
      </c>
      <c r="E16" s="169"/>
      <c r="F16" s="1">
        <f>ROUND(F15*95/100,0)</f>
        <v>1155208359</v>
      </c>
      <c r="G16" s="81">
        <f>ROUND(G15*95/100,0)</f>
        <v>1134695605</v>
      </c>
      <c r="H16" s="38">
        <f t="shared" si="6"/>
        <v>20512754</v>
      </c>
      <c r="I16" s="21">
        <f t="shared" si="5"/>
        <v>1.7999999999999999E-2</v>
      </c>
      <c r="J16" s="96"/>
      <c r="K16" s="246"/>
      <c r="L16" s="214" t="s">
        <v>71</v>
      </c>
      <c r="M16" s="251" t="s">
        <v>135</v>
      </c>
      <c r="N16" s="252"/>
      <c r="O16" s="1">
        <f t="shared" si="0"/>
        <v>1155208359</v>
      </c>
      <c r="P16" s="249">
        <f>ROUND(P15*0.95,0)</f>
        <v>1155208359</v>
      </c>
      <c r="Q16" s="149">
        <f t="shared" si="7"/>
        <v>0</v>
      </c>
      <c r="R16" s="21">
        <f t="shared" si="8"/>
        <v>0</v>
      </c>
    </row>
    <row r="17" spans="2:18" ht="17.25" customHeight="1" x14ac:dyDescent="0.15">
      <c r="B17" s="213"/>
      <c r="C17" s="215"/>
      <c r="D17" s="221" t="s">
        <v>118</v>
      </c>
      <c r="E17" s="222"/>
      <c r="F17" s="131">
        <f>+F15-F16</f>
        <v>60800440</v>
      </c>
      <c r="G17" s="84">
        <f>+G15-G16</f>
        <v>59720821</v>
      </c>
      <c r="H17" s="22">
        <f t="shared" si="6"/>
        <v>1079619</v>
      </c>
      <c r="I17" s="23">
        <f t="shared" si="5"/>
        <v>1.7999999999999999E-2</v>
      </c>
      <c r="J17" s="96"/>
      <c r="K17" s="253"/>
      <c r="L17" s="215"/>
      <c r="M17" s="254" t="s">
        <v>136</v>
      </c>
      <c r="N17" s="255"/>
      <c r="O17" s="131">
        <f t="shared" si="0"/>
        <v>60800440</v>
      </c>
      <c r="P17" s="256">
        <f>+P15-P16</f>
        <v>60800440</v>
      </c>
      <c r="Q17" s="22">
        <f t="shared" si="7"/>
        <v>0</v>
      </c>
      <c r="R17" s="23">
        <f t="shared" si="8"/>
        <v>0</v>
      </c>
    </row>
    <row r="18" spans="2:18" ht="17.25" customHeight="1" x14ac:dyDescent="0.15">
      <c r="B18" s="207" t="s">
        <v>120</v>
      </c>
      <c r="C18" s="208"/>
      <c r="D18" s="208"/>
      <c r="E18" s="209"/>
      <c r="F18" s="132">
        <f>F38+F39+F40</f>
        <v>1382196238</v>
      </c>
      <c r="G18" s="85">
        <f>G38+G39+G40</f>
        <v>1323513071</v>
      </c>
      <c r="H18" s="14">
        <f t="shared" si="6"/>
        <v>58683167</v>
      </c>
      <c r="I18" s="15">
        <f t="shared" si="5"/>
        <v>4.3999999999999997E-2</v>
      </c>
      <c r="J18" s="96"/>
      <c r="K18" s="257" t="s">
        <v>137</v>
      </c>
      <c r="L18" s="258"/>
      <c r="M18" s="258"/>
      <c r="N18" s="259"/>
      <c r="O18" s="137">
        <f t="shared" si="0"/>
        <v>1382196238</v>
      </c>
      <c r="P18" s="260">
        <f>O18</f>
        <v>1382196238</v>
      </c>
      <c r="Q18" s="14">
        <f>O18-P18</f>
        <v>0</v>
      </c>
      <c r="R18" s="15">
        <f t="shared" si="8"/>
        <v>0</v>
      </c>
    </row>
    <row r="19" spans="2:18" ht="17.25" customHeight="1" x14ac:dyDescent="0.15">
      <c r="B19" s="150" t="s">
        <v>85</v>
      </c>
      <c r="C19" s="176" t="s">
        <v>72</v>
      </c>
      <c r="D19" s="170" t="s">
        <v>56</v>
      </c>
      <c r="E19" s="171"/>
      <c r="F19" s="24">
        <v>951890220</v>
      </c>
      <c r="G19" s="86">
        <v>945169146</v>
      </c>
      <c r="H19" s="38">
        <f t="shared" si="6"/>
        <v>6721074</v>
      </c>
      <c r="I19" s="21">
        <f>IF(AND(F19&lt;&gt;0,G19&lt;&gt;0),ROUND((F19-G19)/G19,3),IF(AND(F19&lt;&gt;0,G19=0),"皆増",IF(AND(F19=0,G19&lt;&gt;0),"皆減","")))</f>
        <v>7.0000000000000001E-3</v>
      </c>
      <c r="J19" s="98"/>
      <c r="K19" s="150" t="s">
        <v>85</v>
      </c>
      <c r="L19" s="176" t="s">
        <v>72</v>
      </c>
      <c r="M19" s="170" t="s">
        <v>56</v>
      </c>
      <c r="N19" s="171"/>
      <c r="O19" s="24">
        <f t="shared" si="0"/>
        <v>951890220</v>
      </c>
      <c r="P19" s="25">
        <f t="shared" ref="P19:P40" si="9">O19</f>
        <v>951890220</v>
      </c>
      <c r="Q19" s="149">
        <f t="shared" si="7"/>
        <v>0</v>
      </c>
      <c r="R19" s="21">
        <f t="shared" si="8"/>
        <v>0</v>
      </c>
    </row>
    <row r="20" spans="2:18" ht="17.25" customHeight="1" x14ac:dyDescent="0.15">
      <c r="B20" s="151"/>
      <c r="C20" s="177"/>
      <c r="D20" s="161" t="s">
        <v>57</v>
      </c>
      <c r="E20" s="112" t="s">
        <v>101</v>
      </c>
      <c r="F20" s="24">
        <v>223794</v>
      </c>
      <c r="G20" s="86">
        <v>300619</v>
      </c>
      <c r="H20" s="38">
        <f t="shared" si="6"/>
        <v>-76825</v>
      </c>
      <c r="I20" s="21">
        <f>IF(AND(F20&lt;&gt;0,G20&lt;&gt;0),ROUND((F20-G20)/G20,3),IF(AND(F20&lt;&gt;0,G20=0),"皆増",IF(AND(F20=0,G20&lt;&gt;0),"皆減","")))</f>
        <v>-0.25600000000000001</v>
      </c>
      <c r="J20" s="98"/>
      <c r="K20" s="151"/>
      <c r="L20" s="177"/>
      <c r="M20" s="161" t="s">
        <v>57</v>
      </c>
      <c r="N20" s="112" t="s">
        <v>101</v>
      </c>
      <c r="O20" s="24">
        <f t="shared" si="0"/>
        <v>223794</v>
      </c>
      <c r="P20" s="25">
        <f t="shared" si="9"/>
        <v>223794</v>
      </c>
      <c r="Q20" s="149">
        <f t="shared" si="7"/>
        <v>0</v>
      </c>
      <c r="R20" s="21">
        <f t="shared" si="8"/>
        <v>0</v>
      </c>
    </row>
    <row r="21" spans="2:18" ht="17.25" customHeight="1" x14ac:dyDescent="0.15">
      <c r="B21" s="151"/>
      <c r="C21" s="177"/>
      <c r="D21" s="161"/>
      <c r="E21" s="113" t="s">
        <v>102</v>
      </c>
      <c r="F21" s="24">
        <v>3671785</v>
      </c>
      <c r="G21" s="86">
        <v>3591996</v>
      </c>
      <c r="H21" s="105">
        <f t="shared" si="6"/>
        <v>79789</v>
      </c>
      <c r="I21" s="21">
        <f t="shared" ref="I21" si="10">IF(AND(F21&lt;&gt;0,G21&lt;&gt;0),ROUND((F21-G21)/G21,3),IF(AND(F21&lt;&gt;0,G21=0),"皆増",IF(AND(F21=0,G21&lt;&gt;0),"皆減","")))</f>
        <v>2.1999999999999999E-2</v>
      </c>
      <c r="J21" s="98"/>
      <c r="K21" s="151"/>
      <c r="L21" s="177"/>
      <c r="M21" s="161"/>
      <c r="N21" s="113" t="s">
        <v>102</v>
      </c>
      <c r="O21" s="24">
        <f t="shared" si="0"/>
        <v>3671785</v>
      </c>
      <c r="P21" s="25">
        <f t="shared" si="9"/>
        <v>3671785</v>
      </c>
      <c r="Q21" s="149">
        <f t="shared" si="7"/>
        <v>0</v>
      </c>
      <c r="R21" s="21">
        <f t="shared" si="8"/>
        <v>0</v>
      </c>
    </row>
    <row r="22" spans="2:18" ht="17.25" customHeight="1" x14ac:dyDescent="0.15">
      <c r="B22" s="151"/>
      <c r="C22" s="177"/>
      <c r="D22" s="181" t="s">
        <v>58</v>
      </c>
      <c r="E22" s="182"/>
      <c r="F22" s="24">
        <v>74139006</v>
      </c>
      <c r="G22" s="86">
        <v>65470601</v>
      </c>
      <c r="H22" s="38">
        <f t="shared" si="6"/>
        <v>8668405</v>
      </c>
      <c r="I22" s="21">
        <f>IF(AND(F22&lt;&gt;0,G22&lt;&gt;0),ROUND((F22-G22)/G22,3),IF(AND(F22&lt;&gt;0,G22=0),"皆増",IF(AND(F22=0,G22&lt;&gt;0),"皆減","")))</f>
        <v>0.13200000000000001</v>
      </c>
      <c r="J22" s="98"/>
      <c r="K22" s="151"/>
      <c r="L22" s="177"/>
      <c r="M22" s="181" t="s">
        <v>58</v>
      </c>
      <c r="N22" s="182"/>
      <c r="O22" s="24">
        <f t="shared" si="0"/>
        <v>74139006</v>
      </c>
      <c r="P22" s="25">
        <f t="shared" si="9"/>
        <v>74139006</v>
      </c>
      <c r="Q22" s="149">
        <f>O22-P22</f>
        <v>0</v>
      </c>
      <c r="R22" s="21">
        <f t="shared" si="8"/>
        <v>0</v>
      </c>
    </row>
    <row r="23" spans="2:18" ht="17.25" customHeight="1" x14ac:dyDescent="0.15">
      <c r="B23" s="151"/>
      <c r="C23" s="177"/>
      <c r="D23" s="181" t="s">
        <v>59</v>
      </c>
      <c r="E23" s="182"/>
      <c r="F23" s="24">
        <v>0</v>
      </c>
      <c r="G23" s="86">
        <v>0</v>
      </c>
      <c r="H23" s="38">
        <f t="shared" si="4"/>
        <v>0</v>
      </c>
      <c r="I23" s="17" t="s">
        <v>6</v>
      </c>
      <c r="J23" s="99"/>
      <c r="K23" s="151"/>
      <c r="L23" s="177"/>
      <c r="M23" s="181" t="s">
        <v>59</v>
      </c>
      <c r="N23" s="182"/>
      <c r="O23" s="24">
        <f t="shared" si="0"/>
        <v>0</v>
      </c>
      <c r="P23" s="25">
        <f t="shared" si="9"/>
        <v>0</v>
      </c>
      <c r="Q23" s="149">
        <f t="shared" si="7"/>
        <v>0</v>
      </c>
      <c r="R23" s="17" t="s">
        <v>6</v>
      </c>
    </row>
    <row r="24" spans="2:18" ht="17.25" customHeight="1" x14ac:dyDescent="0.15">
      <c r="B24" s="151"/>
      <c r="C24" s="178"/>
      <c r="D24" s="166" t="s">
        <v>60</v>
      </c>
      <c r="E24" s="167"/>
      <c r="F24" s="24">
        <f>SUM(F19:F23)</f>
        <v>1029924805</v>
      </c>
      <c r="G24" s="86">
        <f>SUM(G19:G23)</f>
        <v>1014532362</v>
      </c>
      <c r="H24" s="38">
        <f t="shared" ref="H24:H43" si="11">F24-G24</f>
        <v>15392443</v>
      </c>
      <c r="I24" s="21">
        <f t="shared" si="5"/>
        <v>1.4999999999999999E-2</v>
      </c>
      <c r="J24" s="98"/>
      <c r="K24" s="151"/>
      <c r="L24" s="178"/>
      <c r="M24" s="166" t="s">
        <v>60</v>
      </c>
      <c r="N24" s="167"/>
      <c r="O24" s="24">
        <f t="shared" si="0"/>
        <v>1029924805</v>
      </c>
      <c r="P24" s="25">
        <f t="shared" si="9"/>
        <v>1029924805</v>
      </c>
      <c r="Q24" s="149">
        <f t="shared" si="7"/>
        <v>0</v>
      </c>
      <c r="R24" s="21">
        <f t="shared" si="8"/>
        <v>0</v>
      </c>
    </row>
    <row r="25" spans="2:18" ht="17.25" customHeight="1" x14ac:dyDescent="0.15">
      <c r="B25" s="151"/>
      <c r="C25" s="153" t="s">
        <v>51</v>
      </c>
      <c r="D25" s="154"/>
      <c r="E25" s="154"/>
      <c r="F25" s="24">
        <v>3618311</v>
      </c>
      <c r="G25" s="86">
        <v>3335456</v>
      </c>
      <c r="H25" s="38">
        <f t="shared" si="11"/>
        <v>282855</v>
      </c>
      <c r="I25" s="21">
        <f t="shared" si="5"/>
        <v>8.5000000000000006E-2</v>
      </c>
      <c r="J25" s="98"/>
      <c r="K25" s="151"/>
      <c r="L25" s="153" t="s">
        <v>51</v>
      </c>
      <c r="M25" s="154"/>
      <c r="N25" s="154"/>
      <c r="O25" s="24">
        <f t="shared" si="0"/>
        <v>3618311</v>
      </c>
      <c r="P25" s="25">
        <f t="shared" si="9"/>
        <v>3618311</v>
      </c>
      <c r="Q25" s="149">
        <f t="shared" si="7"/>
        <v>0</v>
      </c>
      <c r="R25" s="21">
        <f t="shared" si="8"/>
        <v>0</v>
      </c>
    </row>
    <row r="26" spans="2:18" ht="17.25" customHeight="1" x14ac:dyDescent="0.15">
      <c r="B26" s="151"/>
      <c r="C26" s="153" t="s">
        <v>62</v>
      </c>
      <c r="D26" s="154"/>
      <c r="E26" s="154"/>
      <c r="F26" s="24">
        <v>21388137</v>
      </c>
      <c r="G26" s="86">
        <v>17207046</v>
      </c>
      <c r="H26" s="38">
        <f t="shared" si="11"/>
        <v>4181091</v>
      </c>
      <c r="I26" s="21">
        <f t="shared" si="5"/>
        <v>0.24299999999999999</v>
      </c>
      <c r="J26" s="98"/>
      <c r="K26" s="151"/>
      <c r="L26" s="153" t="s">
        <v>62</v>
      </c>
      <c r="M26" s="154"/>
      <c r="N26" s="154"/>
      <c r="O26" s="24">
        <f t="shared" si="0"/>
        <v>21388137</v>
      </c>
      <c r="P26" s="25">
        <f t="shared" si="9"/>
        <v>21388137</v>
      </c>
      <c r="Q26" s="149">
        <f t="shared" si="7"/>
        <v>0</v>
      </c>
      <c r="R26" s="21">
        <f t="shared" si="8"/>
        <v>0</v>
      </c>
    </row>
    <row r="27" spans="2:18" ht="17.25" customHeight="1" x14ac:dyDescent="0.15">
      <c r="B27" s="151"/>
      <c r="C27" s="164" t="s">
        <v>63</v>
      </c>
      <c r="D27" s="195"/>
      <c r="E27" s="195"/>
      <c r="F27" s="24">
        <v>22104880</v>
      </c>
      <c r="G27" s="86">
        <v>16654375</v>
      </c>
      <c r="H27" s="38">
        <f t="shared" si="11"/>
        <v>5450505</v>
      </c>
      <c r="I27" s="21">
        <f t="shared" si="5"/>
        <v>0.32700000000000001</v>
      </c>
      <c r="J27" s="98"/>
      <c r="K27" s="151"/>
      <c r="L27" s="164" t="s">
        <v>63</v>
      </c>
      <c r="M27" s="195"/>
      <c r="N27" s="195"/>
      <c r="O27" s="24">
        <f t="shared" si="0"/>
        <v>22104880</v>
      </c>
      <c r="P27" s="25">
        <f t="shared" si="9"/>
        <v>22104880</v>
      </c>
      <c r="Q27" s="149">
        <f t="shared" si="7"/>
        <v>0</v>
      </c>
      <c r="R27" s="21">
        <f t="shared" si="8"/>
        <v>0</v>
      </c>
    </row>
    <row r="28" spans="2:18" ht="17.25" customHeight="1" x14ac:dyDescent="0.15">
      <c r="B28" s="151"/>
      <c r="C28" s="153" t="s">
        <v>2</v>
      </c>
      <c r="D28" s="154"/>
      <c r="E28" s="154"/>
      <c r="F28" s="24">
        <v>232347700</v>
      </c>
      <c r="G28" s="86">
        <v>237018973</v>
      </c>
      <c r="H28" s="38">
        <f t="shared" si="11"/>
        <v>-4671273</v>
      </c>
      <c r="I28" s="21">
        <f t="shared" si="5"/>
        <v>-0.02</v>
      </c>
      <c r="J28" s="98"/>
      <c r="K28" s="151"/>
      <c r="L28" s="153" t="s">
        <v>2</v>
      </c>
      <c r="M28" s="154"/>
      <c r="N28" s="154"/>
      <c r="O28" s="24">
        <f t="shared" si="0"/>
        <v>232347700</v>
      </c>
      <c r="P28" s="25">
        <f t="shared" si="9"/>
        <v>232347700</v>
      </c>
      <c r="Q28" s="149">
        <f t="shared" si="7"/>
        <v>0</v>
      </c>
      <c r="R28" s="21">
        <f t="shared" si="8"/>
        <v>0</v>
      </c>
    </row>
    <row r="29" spans="2:18" ht="17.25" customHeight="1" x14ac:dyDescent="0.15">
      <c r="B29" s="151"/>
      <c r="C29" s="153" t="s">
        <v>73</v>
      </c>
      <c r="D29" s="154"/>
      <c r="E29" s="154"/>
      <c r="F29" s="24">
        <v>37026</v>
      </c>
      <c r="G29" s="86">
        <v>36275</v>
      </c>
      <c r="H29" s="38">
        <f t="shared" si="11"/>
        <v>751</v>
      </c>
      <c r="I29" s="21">
        <f t="shared" si="5"/>
        <v>2.1000000000000001E-2</v>
      </c>
      <c r="J29" s="98"/>
      <c r="K29" s="151"/>
      <c r="L29" s="153" t="s">
        <v>73</v>
      </c>
      <c r="M29" s="154"/>
      <c r="N29" s="154"/>
      <c r="O29" s="24">
        <f t="shared" si="0"/>
        <v>37026</v>
      </c>
      <c r="P29" s="25">
        <f t="shared" si="9"/>
        <v>37026</v>
      </c>
      <c r="Q29" s="149">
        <f t="shared" si="7"/>
        <v>0</v>
      </c>
      <c r="R29" s="21">
        <f t="shared" si="8"/>
        <v>0</v>
      </c>
    </row>
    <row r="30" spans="2:18" ht="17.25" customHeight="1" x14ac:dyDescent="0.15">
      <c r="B30" s="151"/>
      <c r="C30" s="153" t="s">
        <v>95</v>
      </c>
      <c r="D30" s="154"/>
      <c r="E30" s="154"/>
      <c r="F30" s="24">
        <v>3685597</v>
      </c>
      <c r="G30" s="83">
        <v>3424774</v>
      </c>
      <c r="H30" s="104">
        <f t="shared" si="11"/>
        <v>260823</v>
      </c>
      <c r="I30" s="21">
        <f t="shared" si="5"/>
        <v>7.5999999999999998E-2</v>
      </c>
      <c r="J30" s="98"/>
      <c r="K30" s="151"/>
      <c r="L30" s="153" t="s">
        <v>95</v>
      </c>
      <c r="M30" s="154"/>
      <c r="N30" s="154"/>
      <c r="O30" s="24">
        <f t="shared" si="0"/>
        <v>3685597</v>
      </c>
      <c r="P30" s="25">
        <f t="shared" si="9"/>
        <v>3685597</v>
      </c>
      <c r="Q30" s="149">
        <f t="shared" si="7"/>
        <v>0</v>
      </c>
      <c r="R30" s="21">
        <f t="shared" si="8"/>
        <v>0</v>
      </c>
    </row>
    <row r="31" spans="2:18" ht="17.25" customHeight="1" x14ac:dyDescent="0.15">
      <c r="B31" s="151"/>
      <c r="C31" s="153" t="s">
        <v>90</v>
      </c>
      <c r="D31" s="154"/>
      <c r="E31" s="154"/>
      <c r="F31" s="24">
        <v>45764225</v>
      </c>
      <c r="G31" s="86">
        <v>5662315</v>
      </c>
      <c r="H31" s="38">
        <f t="shared" si="11"/>
        <v>40101910</v>
      </c>
      <c r="I31" s="21">
        <f t="shared" si="5"/>
        <v>7.0819999999999999</v>
      </c>
      <c r="J31" s="98"/>
      <c r="K31" s="151"/>
      <c r="L31" s="153" t="s">
        <v>90</v>
      </c>
      <c r="M31" s="154"/>
      <c r="N31" s="154"/>
      <c r="O31" s="24">
        <f t="shared" si="0"/>
        <v>45764225</v>
      </c>
      <c r="P31" s="25">
        <f t="shared" si="9"/>
        <v>45764225</v>
      </c>
      <c r="Q31" s="149">
        <f t="shared" si="7"/>
        <v>0</v>
      </c>
      <c r="R31" s="21">
        <f t="shared" si="8"/>
        <v>0</v>
      </c>
    </row>
    <row r="32" spans="2:18" ht="17.25" customHeight="1" x14ac:dyDescent="0.15">
      <c r="B32" s="151"/>
      <c r="C32" s="198" t="s">
        <v>47</v>
      </c>
      <c r="D32" s="198"/>
      <c r="E32" s="198"/>
      <c r="F32" s="24">
        <v>1358870681</v>
      </c>
      <c r="G32" s="86">
        <v>1297871576</v>
      </c>
      <c r="H32" s="38">
        <f t="shared" si="11"/>
        <v>60999105</v>
      </c>
      <c r="I32" s="21">
        <f t="shared" si="5"/>
        <v>4.7E-2</v>
      </c>
      <c r="J32" s="98"/>
      <c r="K32" s="151"/>
      <c r="L32" s="198" t="s">
        <v>47</v>
      </c>
      <c r="M32" s="198"/>
      <c r="N32" s="198"/>
      <c r="O32" s="24">
        <f t="shared" si="0"/>
        <v>1358870681</v>
      </c>
      <c r="P32" s="25">
        <f t="shared" si="9"/>
        <v>1358870681</v>
      </c>
      <c r="Q32" s="149">
        <f t="shared" si="7"/>
        <v>0</v>
      </c>
      <c r="R32" s="21">
        <f t="shared" si="8"/>
        <v>0</v>
      </c>
    </row>
    <row r="33" spans="2:18" ht="17.25" customHeight="1" x14ac:dyDescent="0.15">
      <c r="B33" s="151"/>
      <c r="C33" s="196" t="s">
        <v>84</v>
      </c>
      <c r="D33" s="197"/>
      <c r="E33" s="197"/>
      <c r="F33" s="24">
        <v>3269786</v>
      </c>
      <c r="G33" s="86">
        <v>3280339</v>
      </c>
      <c r="H33" s="38">
        <f t="shared" si="11"/>
        <v>-10553</v>
      </c>
      <c r="I33" s="21">
        <f t="shared" si="5"/>
        <v>-3.0000000000000001E-3</v>
      </c>
      <c r="J33" s="98"/>
      <c r="K33" s="151"/>
      <c r="L33" s="196" t="s">
        <v>84</v>
      </c>
      <c r="M33" s="197"/>
      <c r="N33" s="197"/>
      <c r="O33" s="24">
        <f t="shared" si="0"/>
        <v>3269786</v>
      </c>
      <c r="P33" s="25">
        <f t="shared" si="9"/>
        <v>3269786</v>
      </c>
      <c r="Q33" s="149">
        <f t="shared" si="7"/>
        <v>0</v>
      </c>
      <c r="R33" s="21">
        <f t="shared" si="8"/>
        <v>0</v>
      </c>
    </row>
    <row r="34" spans="2:18" ht="17.25" customHeight="1" x14ac:dyDescent="0.15">
      <c r="B34" s="151"/>
      <c r="C34" s="154" t="s">
        <v>50</v>
      </c>
      <c r="D34" s="154"/>
      <c r="E34" s="154"/>
      <c r="F34" s="24">
        <v>10325171</v>
      </c>
      <c r="G34" s="86">
        <v>9830489</v>
      </c>
      <c r="H34" s="38">
        <f t="shared" si="11"/>
        <v>494682</v>
      </c>
      <c r="I34" s="21">
        <f>IF(AND(F34&lt;&gt;0,G34&lt;&gt;0),ROUND((F34-G34)/G34,3),IF(AND(F34&lt;&gt;0,G34=0),"皆増",IF(AND(F34=0,G34&lt;&gt;0),"皆減","")))</f>
        <v>0.05</v>
      </c>
      <c r="J34" s="98"/>
      <c r="K34" s="151"/>
      <c r="L34" s="154" t="s">
        <v>50</v>
      </c>
      <c r="M34" s="154"/>
      <c r="N34" s="154"/>
      <c r="O34" s="24">
        <f t="shared" si="0"/>
        <v>10325171</v>
      </c>
      <c r="P34" s="25">
        <f t="shared" si="9"/>
        <v>10325171</v>
      </c>
      <c r="Q34" s="149">
        <f t="shared" si="7"/>
        <v>0</v>
      </c>
      <c r="R34" s="21">
        <f t="shared" si="8"/>
        <v>0</v>
      </c>
    </row>
    <row r="35" spans="2:18" ht="17.25" customHeight="1" x14ac:dyDescent="0.15">
      <c r="B35" s="151"/>
      <c r="C35" s="154" t="s">
        <v>74</v>
      </c>
      <c r="D35" s="154"/>
      <c r="E35" s="154"/>
      <c r="F35" s="24">
        <v>827947</v>
      </c>
      <c r="G35" s="86">
        <v>881677</v>
      </c>
      <c r="H35" s="38">
        <f t="shared" si="11"/>
        <v>-53730</v>
      </c>
      <c r="I35" s="21">
        <f t="shared" si="5"/>
        <v>-6.0999999999999999E-2</v>
      </c>
      <c r="J35" s="98"/>
      <c r="K35" s="151"/>
      <c r="L35" s="154" t="s">
        <v>74</v>
      </c>
      <c r="M35" s="154"/>
      <c r="N35" s="154"/>
      <c r="O35" s="24">
        <f t="shared" si="0"/>
        <v>827947</v>
      </c>
      <c r="P35" s="25">
        <f t="shared" si="9"/>
        <v>827947</v>
      </c>
      <c r="Q35" s="149">
        <f t="shared" si="7"/>
        <v>0</v>
      </c>
      <c r="R35" s="21">
        <f t="shared" si="8"/>
        <v>0</v>
      </c>
    </row>
    <row r="36" spans="2:18" ht="17.25" customHeight="1" x14ac:dyDescent="0.15">
      <c r="B36" s="151"/>
      <c r="C36" s="154" t="s">
        <v>96</v>
      </c>
      <c r="D36" s="154"/>
      <c r="E36" s="154"/>
      <c r="F36" s="24">
        <v>1169280</v>
      </c>
      <c r="G36" s="83">
        <v>1061492</v>
      </c>
      <c r="H36" s="104">
        <f t="shared" si="11"/>
        <v>107788</v>
      </c>
      <c r="I36" s="21">
        <f t="shared" si="5"/>
        <v>0.10199999999999999</v>
      </c>
      <c r="J36" s="98"/>
      <c r="K36" s="151"/>
      <c r="L36" s="154" t="s">
        <v>96</v>
      </c>
      <c r="M36" s="154"/>
      <c r="N36" s="154"/>
      <c r="O36" s="24">
        <f t="shared" si="0"/>
        <v>1169280</v>
      </c>
      <c r="P36" s="261">
        <f t="shared" si="9"/>
        <v>1169280</v>
      </c>
      <c r="Q36" s="149">
        <f t="shared" si="7"/>
        <v>0</v>
      </c>
      <c r="R36" s="21">
        <f t="shared" si="8"/>
        <v>0</v>
      </c>
    </row>
    <row r="37" spans="2:18" ht="17.25" customHeight="1" x14ac:dyDescent="0.15">
      <c r="B37" s="151"/>
      <c r="C37" s="164" t="s">
        <v>3</v>
      </c>
      <c r="D37" s="195"/>
      <c r="E37" s="195"/>
      <c r="F37" s="24">
        <v>939276</v>
      </c>
      <c r="G37" s="86">
        <v>954191</v>
      </c>
      <c r="H37" s="38">
        <f t="shared" si="11"/>
        <v>-14915</v>
      </c>
      <c r="I37" s="21">
        <f t="shared" si="5"/>
        <v>-1.6E-2</v>
      </c>
      <c r="J37" s="98"/>
      <c r="K37" s="151"/>
      <c r="L37" s="164" t="s">
        <v>3</v>
      </c>
      <c r="M37" s="195"/>
      <c r="N37" s="195"/>
      <c r="O37" s="24">
        <f t="shared" si="0"/>
        <v>939276</v>
      </c>
      <c r="P37" s="24">
        <f t="shared" si="9"/>
        <v>939276</v>
      </c>
      <c r="Q37" s="25">
        <f>O37-P37</f>
        <v>0</v>
      </c>
      <c r="R37" s="21">
        <f t="shared" si="8"/>
        <v>0</v>
      </c>
    </row>
    <row r="38" spans="2:18" ht="17.25" customHeight="1" x14ac:dyDescent="0.15">
      <c r="B38" s="151"/>
      <c r="C38" s="191" t="s">
        <v>52</v>
      </c>
      <c r="D38" s="192"/>
      <c r="E38" s="192"/>
      <c r="F38" s="24">
        <f>SUM(F32:F37)</f>
        <v>1375402141</v>
      </c>
      <c r="G38" s="86">
        <f>SUM(G32:G37)</f>
        <v>1313879764</v>
      </c>
      <c r="H38" s="38">
        <f t="shared" si="11"/>
        <v>61522377</v>
      </c>
      <c r="I38" s="21">
        <f t="shared" si="5"/>
        <v>4.7E-2</v>
      </c>
      <c r="J38" s="98"/>
      <c r="K38" s="151"/>
      <c r="L38" s="191" t="s">
        <v>52</v>
      </c>
      <c r="M38" s="192"/>
      <c r="N38" s="192"/>
      <c r="O38" s="24">
        <f t="shared" si="0"/>
        <v>1375402141</v>
      </c>
      <c r="P38" s="25">
        <f t="shared" si="9"/>
        <v>1375402141</v>
      </c>
      <c r="Q38" s="149">
        <f t="shared" si="7"/>
        <v>0</v>
      </c>
      <c r="R38" s="21">
        <f t="shared" si="8"/>
        <v>0</v>
      </c>
    </row>
    <row r="39" spans="2:18" ht="17.25" customHeight="1" x14ac:dyDescent="0.15">
      <c r="B39" s="151"/>
      <c r="C39" s="193" t="s">
        <v>91</v>
      </c>
      <c r="D39" s="194"/>
      <c r="E39" s="194"/>
      <c r="F39" s="133">
        <v>-14531847</v>
      </c>
      <c r="G39" s="87">
        <v>-12163079</v>
      </c>
      <c r="H39" s="26">
        <f t="shared" si="11"/>
        <v>-2368768</v>
      </c>
      <c r="I39" s="17" t="s">
        <v>94</v>
      </c>
      <c r="J39" s="99"/>
      <c r="K39" s="151"/>
      <c r="L39" s="193" t="s">
        <v>91</v>
      </c>
      <c r="M39" s="194"/>
      <c r="N39" s="194"/>
      <c r="O39" s="133">
        <f>F39</f>
        <v>-14531847</v>
      </c>
      <c r="P39" s="262">
        <f t="shared" si="9"/>
        <v>-14531847</v>
      </c>
      <c r="Q39" s="26">
        <f t="shared" si="7"/>
        <v>0</v>
      </c>
      <c r="R39" s="263">
        <f t="shared" si="8"/>
        <v>0</v>
      </c>
    </row>
    <row r="40" spans="2:18" ht="17.25" customHeight="1" x14ac:dyDescent="0.15">
      <c r="B40" s="152"/>
      <c r="C40" s="223" t="s">
        <v>92</v>
      </c>
      <c r="D40" s="224"/>
      <c r="E40" s="224"/>
      <c r="F40" s="134">
        <v>21325944</v>
      </c>
      <c r="G40" s="88">
        <v>21796386</v>
      </c>
      <c r="H40" s="27">
        <f t="shared" si="11"/>
        <v>-470442</v>
      </c>
      <c r="I40" s="21">
        <f t="shared" si="5"/>
        <v>-2.1999999999999999E-2</v>
      </c>
      <c r="J40" s="98"/>
      <c r="K40" s="264"/>
      <c r="L40" s="223" t="s">
        <v>92</v>
      </c>
      <c r="M40" s="224"/>
      <c r="N40" s="224"/>
      <c r="O40" s="134">
        <f>F40</f>
        <v>21325944</v>
      </c>
      <c r="P40" s="265">
        <f t="shared" si="9"/>
        <v>21325944</v>
      </c>
      <c r="Q40" s="27">
        <f t="shared" si="7"/>
        <v>0</v>
      </c>
      <c r="R40" s="266">
        <f t="shared" si="8"/>
        <v>0</v>
      </c>
    </row>
    <row r="41" spans="2:18" ht="17.25" customHeight="1" x14ac:dyDescent="0.15">
      <c r="B41" s="185" t="s">
        <v>121</v>
      </c>
      <c r="C41" s="186"/>
      <c r="D41" s="186"/>
      <c r="E41" s="187"/>
      <c r="F41" s="135">
        <f>F42+F43</f>
        <v>2489101759</v>
      </c>
      <c r="G41" s="89">
        <f>G42+G43</f>
        <v>2405387294</v>
      </c>
      <c r="H41" s="29">
        <f t="shared" si="11"/>
        <v>83714465</v>
      </c>
      <c r="I41" s="30">
        <f t="shared" si="5"/>
        <v>3.5000000000000003E-2</v>
      </c>
      <c r="J41" s="98"/>
      <c r="K41" s="267" t="s">
        <v>138</v>
      </c>
      <c r="L41" s="268"/>
      <c r="M41" s="268"/>
      <c r="N41" s="269"/>
      <c r="O41" s="137">
        <f>F41</f>
        <v>2489101759</v>
      </c>
      <c r="P41" s="260">
        <f>P42+P43</f>
        <v>2537404597</v>
      </c>
      <c r="Q41" s="14">
        <f t="shared" si="7"/>
        <v>-48302838</v>
      </c>
      <c r="R41" s="15">
        <f t="shared" si="8"/>
        <v>-1.9E-2</v>
      </c>
    </row>
    <row r="42" spans="2:18" ht="17.25" customHeight="1" x14ac:dyDescent="0.15">
      <c r="B42" s="183" t="s">
        <v>75</v>
      </c>
      <c r="C42" s="153" t="s">
        <v>48</v>
      </c>
      <c r="D42" s="154"/>
      <c r="E42" s="154"/>
      <c r="F42" s="1">
        <v>1874839162</v>
      </c>
      <c r="G42" s="81">
        <v>1914150924</v>
      </c>
      <c r="H42" s="38">
        <f t="shared" si="11"/>
        <v>-39311762</v>
      </c>
      <c r="I42" s="21">
        <f t="shared" si="5"/>
        <v>-2.1000000000000001E-2</v>
      </c>
      <c r="J42" s="96"/>
      <c r="K42" s="183" t="s">
        <v>75</v>
      </c>
      <c r="L42" s="153" t="s">
        <v>48</v>
      </c>
      <c r="M42" s="154"/>
      <c r="N42" s="154"/>
      <c r="O42" s="1">
        <f t="shared" ref="O42:O49" si="12">F42</f>
        <v>1874839162</v>
      </c>
      <c r="P42" s="241">
        <v>1912374301</v>
      </c>
      <c r="Q42" s="149">
        <f t="shared" si="7"/>
        <v>-37535139</v>
      </c>
      <c r="R42" s="21">
        <f t="shared" si="8"/>
        <v>-0.02</v>
      </c>
    </row>
    <row r="43" spans="2:18" ht="17.25" customHeight="1" x14ac:dyDescent="0.15">
      <c r="B43" s="184"/>
      <c r="C43" s="203" t="s">
        <v>49</v>
      </c>
      <c r="D43" s="204"/>
      <c r="E43" s="204"/>
      <c r="F43" s="136">
        <v>614262597</v>
      </c>
      <c r="G43" s="90">
        <v>491236370</v>
      </c>
      <c r="H43" s="27">
        <f t="shared" si="11"/>
        <v>123026227</v>
      </c>
      <c r="I43" s="28">
        <f t="shared" si="5"/>
        <v>0.25</v>
      </c>
      <c r="J43" s="96"/>
      <c r="K43" s="184"/>
      <c r="L43" s="203" t="s">
        <v>49</v>
      </c>
      <c r="M43" s="204"/>
      <c r="N43" s="204"/>
      <c r="O43" s="138">
        <f t="shared" si="12"/>
        <v>614262597</v>
      </c>
      <c r="P43" s="270">
        <v>625030296</v>
      </c>
      <c r="Q43" s="31">
        <f t="shared" si="7"/>
        <v>-10767699</v>
      </c>
      <c r="R43" s="271">
        <f t="shared" si="8"/>
        <v>-1.7000000000000001E-2</v>
      </c>
    </row>
    <row r="44" spans="2:18" ht="17.25" customHeight="1" x14ac:dyDescent="0.15">
      <c r="B44" s="188" t="s">
        <v>87</v>
      </c>
      <c r="C44" s="189"/>
      <c r="D44" s="189"/>
      <c r="E44" s="190"/>
      <c r="F44" s="137">
        <f>F41-F18</f>
        <v>1106905521</v>
      </c>
      <c r="G44" s="85">
        <f>G41-G18</f>
        <v>1081874223</v>
      </c>
      <c r="H44" s="32" t="s">
        <v>6</v>
      </c>
      <c r="I44" s="33" t="s">
        <v>6</v>
      </c>
      <c r="J44" s="97"/>
      <c r="K44" s="188" t="s">
        <v>87</v>
      </c>
      <c r="L44" s="189"/>
      <c r="M44" s="189"/>
      <c r="N44" s="190"/>
      <c r="O44" s="137">
        <f t="shared" si="12"/>
        <v>1106905521</v>
      </c>
      <c r="P44" s="260">
        <f>P41-P18</f>
        <v>1155208359</v>
      </c>
      <c r="Q44" s="272" t="s">
        <v>6</v>
      </c>
      <c r="R44" s="33" t="s">
        <v>6</v>
      </c>
    </row>
    <row r="45" spans="2:18" ht="17.25" customHeight="1" x14ac:dyDescent="0.15">
      <c r="B45" s="183" t="s">
        <v>75</v>
      </c>
      <c r="C45" s="153" t="s">
        <v>76</v>
      </c>
      <c r="D45" s="154"/>
      <c r="E45" s="154"/>
      <c r="F45" s="1">
        <v>1125820118</v>
      </c>
      <c r="G45" s="81">
        <v>1095814408</v>
      </c>
      <c r="H45" s="38">
        <f>F45-G45</f>
        <v>30005710</v>
      </c>
      <c r="I45" s="21">
        <f t="shared" si="5"/>
        <v>2.7E-2</v>
      </c>
      <c r="J45" s="96"/>
      <c r="K45" s="183" t="s">
        <v>75</v>
      </c>
      <c r="L45" s="153" t="s">
        <v>76</v>
      </c>
      <c r="M45" s="154"/>
      <c r="N45" s="154"/>
      <c r="O45" s="1">
        <f t="shared" si="12"/>
        <v>1125820118</v>
      </c>
      <c r="P45" s="273" t="s">
        <v>6</v>
      </c>
      <c r="Q45" s="32" t="s">
        <v>6</v>
      </c>
      <c r="R45" s="274" t="s">
        <v>6</v>
      </c>
    </row>
    <row r="46" spans="2:18" ht="17.25" customHeight="1" x14ac:dyDescent="0.15">
      <c r="B46" s="184"/>
      <c r="C46" s="199" t="s">
        <v>77</v>
      </c>
      <c r="D46" s="200"/>
      <c r="E46" s="200"/>
      <c r="F46" s="138">
        <f>-F44+F45</f>
        <v>18914597</v>
      </c>
      <c r="G46" s="91">
        <f>-G44+G45</f>
        <v>13940185</v>
      </c>
      <c r="H46" s="34">
        <f>F46-G46</f>
        <v>4974412</v>
      </c>
      <c r="I46" s="28">
        <f t="shared" si="5"/>
        <v>0.35699999999999998</v>
      </c>
      <c r="J46" s="96"/>
      <c r="K46" s="184"/>
      <c r="L46" s="199" t="s">
        <v>77</v>
      </c>
      <c r="M46" s="200"/>
      <c r="N46" s="200"/>
      <c r="O46" s="138">
        <f t="shared" si="12"/>
        <v>18914597</v>
      </c>
      <c r="P46" s="275" t="s">
        <v>6</v>
      </c>
      <c r="Q46" s="276" t="s">
        <v>6</v>
      </c>
      <c r="R46" s="277" t="s">
        <v>6</v>
      </c>
    </row>
    <row r="47" spans="2:18" ht="17.25" customHeight="1" x14ac:dyDescent="0.15">
      <c r="B47" s="225" t="s">
        <v>78</v>
      </c>
      <c r="C47" s="201" t="s">
        <v>108</v>
      </c>
      <c r="D47" s="202"/>
      <c r="E47" s="202"/>
      <c r="F47" s="139">
        <f>F45</f>
        <v>1125820118</v>
      </c>
      <c r="G47" s="92">
        <f>G45</f>
        <v>1095814408</v>
      </c>
      <c r="H47" s="14">
        <f>F47-G47</f>
        <v>30005710</v>
      </c>
      <c r="I47" s="15">
        <f t="shared" si="5"/>
        <v>2.7E-2</v>
      </c>
      <c r="J47" s="96"/>
      <c r="K47" s="225" t="s">
        <v>78</v>
      </c>
      <c r="L47" s="278" t="s">
        <v>139</v>
      </c>
      <c r="M47" s="189"/>
      <c r="N47" s="189"/>
      <c r="O47" s="139">
        <f t="shared" si="12"/>
        <v>1125820118</v>
      </c>
      <c r="P47" s="239">
        <f>P44</f>
        <v>1155208359</v>
      </c>
      <c r="Q47" s="14">
        <f>O47-P47</f>
        <v>-29388241</v>
      </c>
      <c r="R47" s="15">
        <f>ROUND(Q47/P47,3)</f>
        <v>-2.5000000000000001E-2</v>
      </c>
    </row>
    <row r="48" spans="2:18" ht="17.25" customHeight="1" x14ac:dyDescent="0.15">
      <c r="B48" s="226"/>
      <c r="C48" s="174" t="s">
        <v>109</v>
      </c>
      <c r="D48" s="175"/>
      <c r="E48" s="175"/>
      <c r="F48" s="24">
        <f>F17</f>
        <v>60800440</v>
      </c>
      <c r="G48" s="86">
        <f>G17</f>
        <v>59720821</v>
      </c>
      <c r="H48" s="38">
        <f>F48-G48</f>
        <v>1079619</v>
      </c>
      <c r="I48" s="21">
        <f t="shared" si="5"/>
        <v>1.7999999999999999E-2</v>
      </c>
      <c r="J48" s="96"/>
      <c r="K48" s="226"/>
      <c r="L48" s="153" t="s">
        <v>140</v>
      </c>
      <c r="M48" s="154"/>
      <c r="N48" s="154"/>
      <c r="O48" s="24">
        <f t="shared" si="12"/>
        <v>60800440</v>
      </c>
      <c r="P48" s="25">
        <f>P17</f>
        <v>60800440</v>
      </c>
      <c r="Q48" s="149">
        <f>O48-P48</f>
        <v>0</v>
      </c>
      <c r="R48" s="21">
        <f>ROUND(Q48/P48,3)</f>
        <v>0</v>
      </c>
    </row>
    <row r="49" spans="2:18" ht="17.25" customHeight="1" x14ac:dyDescent="0.15">
      <c r="B49" s="227"/>
      <c r="C49" s="199" t="s">
        <v>79</v>
      </c>
      <c r="D49" s="200"/>
      <c r="E49" s="200"/>
      <c r="F49" s="140">
        <f>F47+F48</f>
        <v>1186620558</v>
      </c>
      <c r="G49" s="93">
        <f>G47+G48</f>
        <v>1155535229</v>
      </c>
      <c r="H49" s="31">
        <f>F49-G49</f>
        <v>31085329</v>
      </c>
      <c r="I49" s="28">
        <f t="shared" si="5"/>
        <v>2.7E-2</v>
      </c>
      <c r="J49" s="96"/>
      <c r="K49" s="227"/>
      <c r="L49" s="199" t="s">
        <v>67</v>
      </c>
      <c r="M49" s="200"/>
      <c r="N49" s="200"/>
      <c r="O49" s="140">
        <f t="shared" si="12"/>
        <v>1186620558</v>
      </c>
      <c r="P49" s="265">
        <f>P47+P48</f>
        <v>1216008799</v>
      </c>
      <c r="Q49" s="31">
        <f>O49-P49</f>
        <v>-29388241</v>
      </c>
      <c r="R49" s="28">
        <f>ROUND(Q49/P49,3)</f>
        <v>-2.4E-2</v>
      </c>
    </row>
    <row r="50" spans="2:18" ht="18" customHeight="1" x14ac:dyDescent="0.15">
      <c r="B50" s="35"/>
      <c r="C50" s="36"/>
      <c r="D50" s="36"/>
      <c r="E50" s="37"/>
      <c r="F50" s="35"/>
      <c r="G50" s="35"/>
      <c r="H50" s="35"/>
      <c r="I50" s="35"/>
      <c r="J50" s="26"/>
      <c r="K50" s="35"/>
      <c r="L50" s="280"/>
      <c r="M50" s="280"/>
      <c r="O50" s="35"/>
      <c r="P50" s="35"/>
      <c r="Q50" s="35"/>
      <c r="R50" s="35"/>
    </row>
    <row r="51" spans="2:18" s="141" customFormat="1" ht="18" customHeight="1" x14ac:dyDescent="0.15">
      <c r="B51" s="142" t="s">
        <v>103</v>
      </c>
      <c r="C51" s="143"/>
      <c r="D51" s="144"/>
      <c r="E51" s="144"/>
      <c r="F51" s="142"/>
      <c r="G51" s="142"/>
      <c r="H51" s="142"/>
      <c r="I51" s="142"/>
      <c r="J51" s="142"/>
      <c r="K51" s="143"/>
      <c r="L51" s="144"/>
      <c r="M51" s="144"/>
      <c r="N51" s="142"/>
      <c r="O51" s="142"/>
      <c r="P51" s="142"/>
      <c r="Q51" s="142"/>
    </row>
    <row r="52" spans="2:18" s="141" customFormat="1" ht="15.75" customHeight="1" x14ac:dyDescent="0.15">
      <c r="E52" s="145" t="s">
        <v>104</v>
      </c>
      <c r="F52" s="205" t="s">
        <v>124</v>
      </c>
      <c r="G52" s="205"/>
      <c r="H52" s="205"/>
      <c r="I52" s="205"/>
    </row>
    <row r="53" spans="2:18" s="141" customFormat="1" ht="15.75" customHeight="1" x14ac:dyDescent="0.15">
      <c r="B53" s="141" t="s">
        <v>105</v>
      </c>
    </row>
    <row r="54" spans="2:18" s="141" customFormat="1" ht="15.75" customHeight="1" x14ac:dyDescent="0.15">
      <c r="E54" s="145" t="s">
        <v>106</v>
      </c>
      <c r="F54" s="205" t="s">
        <v>125</v>
      </c>
      <c r="G54" s="205"/>
      <c r="H54" s="205"/>
      <c r="I54" s="205"/>
    </row>
  </sheetData>
  <mergeCells count="108">
    <mergeCell ref="K44:N44"/>
    <mergeCell ref="K45:K46"/>
    <mergeCell ref="L45:N45"/>
    <mergeCell ref="L46:N46"/>
    <mergeCell ref="K47:K49"/>
    <mergeCell ref="L47:N47"/>
    <mergeCell ref="L48:N48"/>
    <mergeCell ref="L49:N49"/>
    <mergeCell ref="L38:N38"/>
    <mergeCell ref="L39:N39"/>
    <mergeCell ref="L40:N40"/>
    <mergeCell ref="K41:N41"/>
    <mergeCell ref="K42:K43"/>
    <mergeCell ref="L42:N42"/>
    <mergeCell ref="L43:N43"/>
    <mergeCell ref="L33:N33"/>
    <mergeCell ref="L34:N34"/>
    <mergeCell ref="L35:N35"/>
    <mergeCell ref="L36:N36"/>
    <mergeCell ref="L37:N37"/>
    <mergeCell ref="K18:N18"/>
    <mergeCell ref="K19:K40"/>
    <mergeCell ref="L19:L24"/>
    <mergeCell ref="M19:N19"/>
    <mergeCell ref="M20:M21"/>
    <mergeCell ref="M22:N22"/>
    <mergeCell ref="M23:N23"/>
    <mergeCell ref="M24:N24"/>
    <mergeCell ref="L25:N25"/>
    <mergeCell ref="L26:N26"/>
    <mergeCell ref="L27:N27"/>
    <mergeCell ref="L28:N28"/>
    <mergeCell ref="L29:N29"/>
    <mergeCell ref="L30:N30"/>
    <mergeCell ref="L31:N31"/>
    <mergeCell ref="L32:N32"/>
    <mergeCell ref="K4:N5"/>
    <mergeCell ref="K6:K17"/>
    <mergeCell ref="L6:L11"/>
    <mergeCell ref="M6:N6"/>
    <mergeCell ref="M7:N7"/>
    <mergeCell ref="M8:N8"/>
    <mergeCell ref="M9:N9"/>
    <mergeCell ref="M10:N10"/>
    <mergeCell ref="M11:N11"/>
    <mergeCell ref="L12:N12"/>
    <mergeCell ref="L13:N13"/>
    <mergeCell ref="L14:N14"/>
    <mergeCell ref="L15:N15"/>
    <mergeCell ref="L16:L17"/>
    <mergeCell ref="M16:N16"/>
    <mergeCell ref="M17:N17"/>
    <mergeCell ref="Q2:R3"/>
    <mergeCell ref="F52:I52"/>
    <mergeCell ref="F54:I54"/>
    <mergeCell ref="D23:E23"/>
    <mergeCell ref="H2:I3"/>
    <mergeCell ref="B18:E18"/>
    <mergeCell ref="B6:B17"/>
    <mergeCell ref="C16:C17"/>
    <mergeCell ref="C6:C11"/>
    <mergeCell ref="C15:E15"/>
    <mergeCell ref="D17:E17"/>
    <mergeCell ref="C40:E40"/>
    <mergeCell ref="C26:E26"/>
    <mergeCell ref="B47:B49"/>
    <mergeCell ref="B45:B46"/>
    <mergeCell ref="C45:E45"/>
    <mergeCell ref="C42:E42"/>
    <mergeCell ref="C48:E48"/>
    <mergeCell ref="C49:E49"/>
    <mergeCell ref="C47:E47"/>
    <mergeCell ref="C43:E43"/>
    <mergeCell ref="C46:E46"/>
    <mergeCell ref="B44:E44"/>
    <mergeCell ref="C38:E38"/>
    <mergeCell ref="C35:E35"/>
    <mergeCell ref="C39:E39"/>
    <mergeCell ref="C37:E37"/>
    <mergeCell ref="C36:E36"/>
    <mergeCell ref="C12:E12"/>
    <mergeCell ref="C13:E13"/>
    <mergeCell ref="D24:E24"/>
    <mergeCell ref="D22:E22"/>
    <mergeCell ref="B42:B43"/>
    <mergeCell ref="B41:E41"/>
    <mergeCell ref="C31:E31"/>
    <mergeCell ref="C34:E34"/>
    <mergeCell ref="C33:E33"/>
    <mergeCell ref="C27:E27"/>
    <mergeCell ref="C32:E32"/>
    <mergeCell ref="C29:E29"/>
    <mergeCell ref="B19:B40"/>
    <mergeCell ref="C25:E25"/>
    <mergeCell ref="C28:E28"/>
    <mergeCell ref="C30:E30"/>
    <mergeCell ref="B4:E5"/>
    <mergeCell ref="D6:E6"/>
    <mergeCell ref="D20:D21"/>
    <mergeCell ref="D7:E7"/>
    <mergeCell ref="D8:E8"/>
    <mergeCell ref="D9:E9"/>
    <mergeCell ref="D11:E11"/>
    <mergeCell ref="D16:E16"/>
    <mergeCell ref="D19:E19"/>
    <mergeCell ref="D10:E10"/>
    <mergeCell ref="C14:E14"/>
    <mergeCell ref="C19:C24"/>
  </mergeCells>
  <phoneticPr fontId="2"/>
  <hyperlinks>
    <hyperlink ref="F54" r:id="rId1"/>
    <hyperlink ref="F52" r:id="rId2"/>
    <hyperlink ref="F54:I54" r:id="rId3" display="http://www.tokyo23city-kuchokai.jp/seido/gaiyo_9.html"/>
    <hyperlink ref="F5" r:id="rId4"/>
    <hyperlink ref="C6:C11" r:id="rId5" display="調整税等"/>
    <hyperlink ref="C12:E12" r:id="rId6" display="条例で定める割合"/>
    <hyperlink ref="C14:E14" r:id="rId7" display="精　　算　　分"/>
    <hyperlink ref="D16:E16" r:id="rId8" display="普通交付金分　Ａ×95％"/>
    <hyperlink ref="D17:E17" r:id="rId9" display="特別交付金分　Ａ× 5％"/>
    <hyperlink ref="B18:E18" r:id="rId10" display="基準財政収入額   　Ｂ"/>
    <hyperlink ref="B41:E41" r:id="rId11" display="基準財政需要額　   Ｃ"/>
    <hyperlink ref="C47:E47" r:id="rId12" display="普通交付金"/>
    <hyperlink ref="C48:E48" r:id="rId13" display="特別交付金"/>
  </hyperlinks>
  <printOptions gridLinesSet="0"/>
  <pageMargins left="0.59055118110236227" right="0.59055118110236227" top="0.59055118110236227" bottom="0.39370078740157483" header="0.51181102362204722" footer="0.19685039370078741"/>
  <pageSetup paperSize="9" firstPageNumber="2" orientation="portrait" useFirstPageNumber="1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="70" zoomScaleNormal="70" zoomScaleSheetLayoutView="85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D27" sqref="D27"/>
    </sheetView>
  </sheetViews>
  <sheetFormatPr defaultColWidth="8" defaultRowHeight="12.75" customHeight="1" x14ac:dyDescent="0.15"/>
  <cols>
    <col min="1" max="1" width="1.875" style="2" customWidth="1"/>
    <col min="2" max="2" width="8.75" style="2" customWidth="1"/>
    <col min="3" max="4" width="25.625" style="46" customWidth="1"/>
    <col min="5" max="6" width="25.625" style="2" customWidth="1"/>
    <col min="7" max="7" width="25.625" style="46" customWidth="1"/>
    <col min="8" max="8" width="17.625" style="46" hidden="1" customWidth="1"/>
    <col min="9" max="9" width="4.125" style="45" customWidth="1"/>
    <col min="10" max="10" width="15" style="2" customWidth="1"/>
    <col min="11" max="16384" width="8" style="2"/>
  </cols>
  <sheetData>
    <row r="1" spans="2:10" ht="24" customHeight="1" x14ac:dyDescent="0.15">
      <c r="B1" s="43" t="s">
        <v>126</v>
      </c>
      <c r="C1" s="44"/>
      <c r="D1" s="44"/>
      <c r="G1" s="44"/>
      <c r="H1" s="44"/>
    </row>
    <row r="2" spans="2:10" ht="24" customHeight="1" x14ac:dyDescent="0.15">
      <c r="B2" s="44"/>
      <c r="C2" s="44"/>
      <c r="D2" s="44"/>
      <c r="E2" s="46"/>
      <c r="F2" s="46"/>
      <c r="G2" s="47"/>
      <c r="H2" s="47"/>
      <c r="I2" s="48" t="s">
        <v>89</v>
      </c>
      <c r="J2" s="44"/>
    </row>
    <row r="3" spans="2:10" ht="20.45" customHeight="1" x14ac:dyDescent="0.15">
      <c r="B3" s="49"/>
      <c r="C3" s="228" t="s">
        <v>111</v>
      </c>
      <c r="D3" s="230" t="s">
        <v>112</v>
      </c>
      <c r="E3" s="50" t="s">
        <v>4</v>
      </c>
      <c r="F3" s="50" t="s">
        <v>5</v>
      </c>
      <c r="G3" s="233" t="s">
        <v>113</v>
      </c>
      <c r="H3" s="106"/>
      <c r="I3" s="51"/>
      <c r="J3" s="44"/>
    </row>
    <row r="4" spans="2:10" ht="13.5" customHeight="1" x14ac:dyDescent="0.15">
      <c r="B4" s="52" t="s">
        <v>88</v>
      </c>
      <c r="C4" s="229"/>
      <c r="D4" s="231"/>
      <c r="E4" s="53"/>
      <c r="F4" s="54"/>
      <c r="G4" s="234"/>
      <c r="H4" s="110" t="s">
        <v>97</v>
      </c>
      <c r="I4" s="55"/>
    </row>
    <row r="5" spans="2:10" ht="14.25" customHeight="1" x14ac:dyDescent="0.15">
      <c r="B5" s="56"/>
      <c r="C5" s="57" t="s">
        <v>0</v>
      </c>
      <c r="D5" s="58" t="s">
        <v>1</v>
      </c>
      <c r="E5" s="59" t="s">
        <v>48</v>
      </c>
      <c r="F5" s="60" t="s">
        <v>49</v>
      </c>
      <c r="G5" s="108" t="s">
        <v>80</v>
      </c>
      <c r="H5" s="3" t="s">
        <v>98</v>
      </c>
      <c r="I5" s="61"/>
      <c r="J5" s="44"/>
    </row>
    <row r="6" spans="2:10" ht="15.75" customHeight="1" x14ac:dyDescent="0.15">
      <c r="B6" s="62"/>
      <c r="C6" s="63"/>
      <c r="D6" s="64"/>
      <c r="E6" s="64"/>
      <c r="F6" s="65"/>
      <c r="G6" s="109"/>
      <c r="H6" s="111" t="s">
        <v>99</v>
      </c>
      <c r="I6" s="55"/>
    </row>
    <row r="7" spans="2:10" ht="24" customHeight="1" x14ac:dyDescent="0.15">
      <c r="B7" s="66" t="s">
        <v>7</v>
      </c>
      <c r="C7" s="114">
        <v>29893444</v>
      </c>
      <c r="D7" s="115">
        <f>SUM(E7:F7)</f>
        <v>34112947</v>
      </c>
      <c r="E7" s="115">
        <v>24380477</v>
      </c>
      <c r="F7" s="116">
        <v>9732470</v>
      </c>
      <c r="G7" s="116">
        <v>4219503</v>
      </c>
      <c r="H7" s="5">
        <v>-544</v>
      </c>
      <c r="I7" s="67" t="s">
        <v>8</v>
      </c>
      <c r="J7" s="44"/>
    </row>
    <row r="8" spans="2:10" ht="24" customHeight="1" x14ac:dyDescent="0.15">
      <c r="B8" s="68" t="s">
        <v>9</v>
      </c>
      <c r="C8" s="117">
        <v>40907290</v>
      </c>
      <c r="D8" s="118">
        <f>SUM(E8:F8)</f>
        <v>58719267</v>
      </c>
      <c r="E8" s="118">
        <v>43823811</v>
      </c>
      <c r="F8" s="119">
        <v>14895456</v>
      </c>
      <c r="G8" s="119">
        <v>17811977</v>
      </c>
      <c r="H8" s="4">
        <v>-437</v>
      </c>
      <c r="I8" s="69" t="s">
        <v>10</v>
      </c>
      <c r="J8" s="44"/>
    </row>
    <row r="9" spans="2:10" ht="24" customHeight="1" x14ac:dyDescent="0.15">
      <c r="B9" s="68" t="s">
        <v>11</v>
      </c>
      <c r="C9" s="117">
        <v>92966181</v>
      </c>
      <c r="D9" s="118">
        <f t="shared" ref="D9:D28" si="0">SUM(E9:F9)</f>
        <v>75034417</v>
      </c>
      <c r="E9" s="118">
        <v>56831040</v>
      </c>
      <c r="F9" s="119">
        <v>18203377</v>
      </c>
      <c r="G9" s="119" t="s">
        <v>130</v>
      </c>
      <c r="H9" s="4">
        <v>0</v>
      </c>
      <c r="I9" s="69" t="s">
        <v>11</v>
      </c>
      <c r="J9" s="44"/>
    </row>
    <row r="10" spans="2:10" ht="24" customHeight="1" x14ac:dyDescent="0.15">
      <c r="B10" s="68" t="s">
        <v>12</v>
      </c>
      <c r="C10" s="117">
        <v>61069014</v>
      </c>
      <c r="D10" s="118">
        <f t="shared" si="0"/>
        <v>87809428</v>
      </c>
      <c r="E10" s="118">
        <v>69145624</v>
      </c>
      <c r="F10" s="119">
        <v>18663804</v>
      </c>
      <c r="G10" s="119">
        <v>26740414</v>
      </c>
      <c r="H10" s="4">
        <v>-470</v>
      </c>
      <c r="I10" s="69" t="s">
        <v>13</v>
      </c>
      <c r="J10" s="44"/>
    </row>
    <row r="11" spans="2:10" ht="24" customHeight="1" x14ac:dyDescent="0.15">
      <c r="B11" s="68" t="s">
        <v>14</v>
      </c>
      <c r="C11" s="117">
        <v>40931486</v>
      </c>
      <c r="D11" s="118">
        <f t="shared" si="0"/>
        <v>64561451</v>
      </c>
      <c r="E11" s="120">
        <v>48000632</v>
      </c>
      <c r="F11" s="119">
        <v>16560819</v>
      </c>
      <c r="G11" s="119">
        <v>23629965</v>
      </c>
      <c r="H11" s="4">
        <v>-267</v>
      </c>
      <c r="I11" s="69" t="s">
        <v>15</v>
      </c>
      <c r="J11" s="44"/>
    </row>
    <row r="12" spans="2:10" ht="24" customHeight="1" x14ac:dyDescent="0.15">
      <c r="B12" s="68" t="s">
        <v>16</v>
      </c>
      <c r="C12" s="117">
        <v>30202570</v>
      </c>
      <c r="D12" s="118">
        <f t="shared" si="0"/>
        <v>59315505</v>
      </c>
      <c r="E12" s="120">
        <v>45470060</v>
      </c>
      <c r="F12" s="119">
        <v>13845445</v>
      </c>
      <c r="G12" s="119">
        <v>29112935</v>
      </c>
      <c r="H12" s="4">
        <v>-223</v>
      </c>
      <c r="I12" s="69" t="s">
        <v>17</v>
      </c>
      <c r="J12" s="44"/>
    </row>
    <row r="13" spans="2:10" ht="24" customHeight="1" x14ac:dyDescent="0.15">
      <c r="B13" s="68" t="s">
        <v>18</v>
      </c>
      <c r="C13" s="117">
        <v>34000817</v>
      </c>
      <c r="D13" s="118">
        <f t="shared" si="0"/>
        <v>77460353</v>
      </c>
      <c r="E13" s="120">
        <v>58578412</v>
      </c>
      <c r="F13" s="119">
        <v>18881941</v>
      </c>
      <c r="G13" s="119">
        <v>43459536</v>
      </c>
      <c r="H13" s="4">
        <v>125</v>
      </c>
      <c r="I13" s="69" t="s">
        <v>19</v>
      </c>
      <c r="J13" s="44"/>
    </row>
    <row r="14" spans="2:10" ht="24" customHeight="1" x14ac:dyDescent="0.15">
      <c r="B14" s="68" t="s">
        <v>20</v>
      </c>
      <c r="C14" s="117">
        <v>69905623</v>
      </c>
      <c r="D14" s="118">
        <f t="shared" si="0"/>
        <v>138362603</v>
      </c>
      <c r="E14" s="120">
        <v>102871796</v>
      </c>
      <c r="F14" s="119">
        <v>35490807</v>
      </c>
      <c r="G14" s="119">
        <v>68456980</v>
      </c>
      <c r="H14" s="4">
        <v>166</v>
      </c>
      <c r="I14" s="69" t="s">
        <v>21</v>
      </c>
      <c r="J14" s="44"/>
    </row>
    <row r="15" spans="2:10" ht="24" customHeight="1" x14ac:dyDescent="0.15">
      <c r="B15" s="68" t="s">
        <v>22</v>
      </c>
      <c r="C15" s="117">
        <v>63847136</v>
      </c>
      <c r="D15" s="118">
        <f t="shared" si="0"/>
        <v>107554409</v>
      </c>
      <c r="E15" s="120">
        <v>80948222</v>
      </c>
      <c r="F15" s="119">
        <v>26606187</v>
      </c>
      <c r="G15" s="119">
        <v>43707273</v>
      </c>
      <c r="H15" s="4">
        <v>-240</v>
      </c>
      <c r="I15" s="69" t="s">
        <v>23</v>
      </c>
      <c r="J15" s="44"/>
    </row>
    <row r="16" spans="2:10" ht="24" customHeight="1" x14ac:dyDescent="0.15">
      <c r="B16" s="68" t="s">
        <v>24</v>
      </c>
      <c r="C16" s="117">
        <v>51271898</v>
      </c>
      <c r="D16" s="118">
        <f t="shared" si="0"/>
        <v>69476948</v>
      </c>
      <c r="E16" s="118">
        <v>52433888</v>
      </c>
      <c r="F16" s="119">
        <v>17043060</v>
      </c>
      <c r="G16" s="119">
        <v>18205050</v>
      </c>
      <c r="H16" s="4">
        <v>-370</v>
      </c>
      <c r="I16" s="69" t="s">
        <v>25</v>
      </c>
      <c r="J16" s="44"/>
    </row>
    <row r="17" spans="2:10" ht="24" customHeight="1" x14ac:dyDescent="0.15">
      <c r="B17" s="68" t="s">
        <v>26</v>
      </c>
      <c r="C17" s="117">
        <v>95473611</v>
      </c>
      <c r="D17" s="118">
        <f t="shared" si="0"/>
        <v>173916151</v>
      </c>
      <c r="E17" s="118">
        <v>131315724</v>
      </c>
      <c r="F17" s="119">
        <v>42600427</v>
      </c>
      <c r="G17" s="119">
        <v>78442540</v>
      </c>
      <c r="H17" s="4">
        <v>85</v>
      </c>
      <c r="I17" s="69" t="s">
        <v>27</v>
      </c>
      <c r="J17" s="44"/>
    </row>
    <row r="18" spans="2:10" ht="24" customHeight="1" x14ac:dyDescent="0.15">
      <c r="B18" s="68" t="s">
        <v>28</v>
      </c>
      <c r="C18" s="117">
        <v>142908532</v>
      </c>
      <c r="D18" s="118">
        <f t="shared" si="0"/>
        <v>204215822</v>
      </c>
      <c r="E18" s="121">
        <v>152937246</v>
      </c>
      <c r="F18" s="119">
        <v>51278576</v>
      </c>
      <c r="G18" s="119">
        <v>61307290</v>
      </c>
      <c r="H18" s="4">
        <v>-616</v>
      </c>
      <c r="I18" s="69" t="s">
        <v>29</v>
      </c>
      <c r="J18" s="44"/>
    </row>
    <row r="19" spans="2:10" ht="24" customHeight="1" x14ac:dyDescent="0.15">
      <c r="B19" s="68" t="s">
        <v>30</v>
      </c>
      <c r="C19" s="117">
        <v>62678224</v>
      </c>
      <c r="D19" s="118">
        <f t="shared" si="0"/>
        <v>61695391</v>
      </c>
      <c r="E19" s="118">
        <v>47720247</v>
      </c>
      <c r="F19" s="119">
        <v>13975144</v>
      </c>
      <c r="G19" s="119" t="s">
        <v>130</v>
      </c>
      <c r="H19" s="4">
        <v>-566</v>
      </c>
      <c r="I19" s="69" t="s">
        <v>31</v>
      </c>
      <c r="J19" s="44"/>
    </row>
    <row r="20" spans="2:10" ht="24" customHeight="1" x14ac:dyDescent="0.15">
      <c r="B20" s="68" t="s">
        <v>32</v>
      </c>
      <c r="C20" s="117">
        <v>43703915</v>
      </c>
      <c r="D20" s="118">
        <f t="shared" si="0"/>
        <v>84043234</v>
      </c>
      <c r="E20" s="118">
        <v>63837400</v>
      </c>
      <c r="F20" s="119">
        <v>20205834</v>
      </c>
      <c r="G20" s="119">
        <v>40339319</v>
      </c>
      <c r="H20" s="4">
        <v>-193</v>
      </c>
      <c r="I20" s="69" t="s">
        <v>10</v>
      </c>
      <c r="J20" s="44"/>
    </row>
    <row r="21" spans="2:10" ht="24" customHeight="1" x14ac:dyDescent="0.15">
      <c r="B21" s="68" t="s">
        <v>33</v>
      </c>
      <c r="C21" s="117">
        <v>78714778</v>
      </c>
      <c r="D21" s="118">
        <f t="shared" si="0"/>
        <v>129631679</v>
      </c>
      <c r="E21" s="118">
        <v>97617212</v>
      </c>
      <c r="F21" s="119">
        <v>32014467</v>
      </c>
      <c r="G21" s="119">
        <v>50916901</v>
      </c>
      <c r="H21" s="4">
        <v>-155</v>
      </c>
      <c r="I21" s="69" t="s">
        <v>34</v>
      </c>
      <c r="J21" s="44"/>
    </row>
    <row r="22" spans="2:10" ht="24" customHeight="1" x14ac:dyDescent="0.15">
      <c r="B22" s="68" t="s">
        <v>35</v>
      </c>
      <c r="C22" s="117">
        <v>41432226</v>
      </c>
      <c r="D22" s="118">
        <f t="shared" si="0"/>
        <v>74714246</v>
      </c>
      <c r="E22" s="118">
        <v>57245786</v>
      </c>
      <c r="F22" s="119">
        <v>17468460</v>
      </c>
      <c r="G22" s="119">
        <v>33282020</v>
      </c>
      <c r="H22" s="4">
        <v>-366</v>
      </c>
      <c r="I22" s="69" t="s">
        <v>36</v>
      </c>
      <c r="J22" s="44"/>
    </row>
    <row r="23" spans="2:10" ht="24" customHeight="1" x14ac:dyDescent="0.15">
      <c r="B23" s="68" t="s">
        <v>37</v>
      </c>
      <c r="C23" s="117">
        <v>39938346</v>
      </c>
      <c r="D23" s="118">
        <f t="shared" si="0"/>
        <v>98756464</v>
      </c>
      <c r="E23" s="118">
        <v>75202398</v>
      </c>
      <c r="F23" s="119">
        <v>23554066</v>
      </c>
      <c r="G23" s="119">
        <v>58818118</v>
      </c>
      <c r="H23" s="4">
        <v>124</v>
      </c>
      <c r="I23" s="69" t="s">
        <v>37</v>
      </c>
      <c r="J23" s="44"/>
    </row>
    <row r="24" spans="2:10" ht="24" customHeight="1" x14ac:dyDescent="0.15">
      <c r="B24" s="68" t="s">
        <v>38</v>
      </c>
      <c r="C24" s="117">
        <v>23928550</v>
      </c>
      <c r="D24" s="118">
        <f t="shared" si="0"/>
        <v>68147202</v>
      </c>
      <c r="E24" s="118">
        <v>51631547</v>
      </c>
      <c r="F24" s="119">
        <v>16515655</v>
      </c>
      <c r="G24" s="119">
        <v>44218652</v>
      </c>
      <c r="H24" s="4">
        <v>191</v>
      </c>
      <c r="I24" s="69" t="s">
        <v>39</v>
      </c>
      <c r="J24" s="44"/>
    </row>
    <row r="25" spans="2:10" ht="24" customHeight="1" x14ac:dyDescent="0.15">
      <c r="B25" s="68" t="s">
        <v>40</v>
      </c>
      <c r="C25" s="117">
        <v>62479045</v>
      </c>
      <c r="D25" s="118">
        <f t="shared" si="0"/>
        <v>144610769</v>
      </c>
      <c r="E25" s="118">
        <v>109663183</v>
      </c>
      <c r="F25" s="119">
        <v>34947586</v>
      </c>
      <c r="G25" s="119">
        <v>82131724</v>
      </c>
      <c r="H25" s="4">
        <v>349</v>
      </c>
      <c r="I25" s="69" t="s">
        <v>41</v>
      </c>
      <c r="J25" s="44"/>
    </row>
    <row r="26" spans="2:10" ht="24" customHeight="1" x14ac:dyDescent="0.15">
      <c r="B26" s="68" t="s">
        <v>42</v>
      </c>
      <c r="C26" s="117">
        <v>85900174</v>
      </c>
      <c r="D26" s="118">
        <f t="shared" si="0"/>
        <v>184643691</v>
      </c>
      <c r="E26" s="118">
        <v>137285678</v>
      </c>
      <c r="F26" s="119">
        <v>47358013</v>
      </c>
      <c r="G26" s="119">
        <v>98743517</v>
      </c>
      <c r="H26" s="4">
        <v>519</v>
      </c>
      <c r="I26" s="69" t="s">
        <v>43</v>
      </c>
      <c r="J26" s="44"/>
    </row>
    <row r="27" spans="2:10" ht="24" customHeight="1" x14ac:dyDescent="0.15">
      <c r="B27" s="68" t="s">
        <v>44</v>
      </c>
      <c r="C27" s="117">
        <v>69691070</v>
      </c>
      <c r="D27" s="118">
        <f t="shared" si="0"/>
        <v>179677456</v>
      </c>
      <c r="E27" s="118">
        <v>134571169</v>
      </c>
      <c r="F27" s="119">
        <v>45106287</v>
      </c>
      <c r="G27" s="119">
        <v>109986386</v>
      </c>
      <c r="H27" s="4">
        <v>1653</v>
      </c>
      <c r="I27" s="69" t="s">
        <v>45</v>
      </c>
      <c r="J27" s="44"/>
    </row>
    <row r="28" spans="2:10" ht="24" customHeight="1" x14ac:dyDescent="0.15">
      <c r="B28" s="68" t="s">
        <v>93</v>
      </c>
      <c r="C28" s="117">
        <v>46812691</v>
      </c>
      <c r="D28" s="118">
        <f t="shared" si="0"/>
        <v>131077736</v>
      </c>
      <c r="E28" s="118">
        <v>97851549</v>
      </c>
      <c r="F28" s="119">
        <v>33226187</v>
      </c>
      <c r="G28" s="119">
        <v>84265045</v>
      </c>
      <c r="H28" s="4">
        <v>964</v>
      </c>
      <c r="I28" s="70" t="s">
        <v>83</v>
      </c>
      <c r="J28" s="44"/>
    </row>
    <row r="29" spans="2:10" ht="24" customHeight="1" x14ac:dyDescent="0.15">
      <c r="B29" s="71" t="s">
        <v>46</v>
      </c>
      <c r="C29" s="122">
        <v>73539617</v>
      </c>
      <c r="D29" s="123">
        <f>SUM(E29:F29)</f>
        <v>181564590</v>
      </c>
      <c r="E29" s="124">
        <v>135476061</v>
      </c>
      <c r="F29" s="125">
        <v>46088529</v>
      </c>
      <c r="G29" s="126">
        <v>108024973</v>
      </c>
      <c r="H29" s="6">
        <v>915</v>
      </c>
      <c r="I29" s="72" t="s">
        <v>21</v>
      </c>
      <c r="J29" s="44"/>
    </row>
    <row r="30" spans="2:10" ht="24" customHeight="1" x14ac:dyDescent="0.15">
      <c r="B30" s="73" t="s">
        <v>47</v>
      </c>
      <c r="C30" s="74">
        <f>SUM(C7:C29)</f>
        <v>1382196238</v>
      </c>
      <c r="D30" s="75">
        <f>SUM(D7:D29)</f>
        <v>2489101759</v>
      </c>
      <c r="E30" s="75">
        <f>SUM(E7:E29)</f>
        <v>1874839162</v>
      </c>
      <c r="F30" s="76">
        <f>SUM(F7:F29)</f>
        <v>614262597</v>
      </c>
      <c r="G30" s="76">
        <f>SUM(G7:G29)</f>
        <v>1125820118</v>
      </c>
      <c r="H30" s="77">
        <v>644</v>
      </c>
      <c r="I30" s="78" t="s">
        <v>47</v>
      </c>
      <c r="J30" s="44"/>
    </row>
    <row r="31" spans="2:10" ht="24" customHeight="1" x14ac:dyDescent="0.15">
      <c r="E31" s="79"/>
      <c r="F31" s="232" t="s">
        <v>114</v>
      </c>
      <c r="G31" s="232"/>
      <c r="H31" s="107"/>
    </row>
    <row r="32" spans="2:10" ht="12.75" customHeight="1" x14ac:dyDescent="0.15">
      <c r="D32" s="80"/>
    </row>
    <row r="33" spans="2:13" ht="18" customHeight="1" x14ac:dyDescent="0.15">
      <c r="B33" s="142" t="s">
        <v>110</v>
      </c>
      <c r="C33" s="143"/>
      <c r="D33" s="144"/>
      <c r="E33" s="144"/>
      <c r="F33" s="142"/>
      <c r="G33" s="142"/>
      <c r="H33" s="142"/>
    </row>
    <row r="34" spans="2:13" ht="15.75" customHeight="1" x14ac:dyDescent="0.15">
      <c r="B34" s="141"/>
      <c r="C34" s="145" t="s">
        <v>104</v>
      </c>
      <c r="D34" s="205" t="s">
        <v>124</v>
      </c>
      <c r="E34" s="205"/>
      <c r="F34" s="141"/>
      <c r="G34" s="141"/>
      <c r="H34" s="141"/>
    </row>
    <row r="35" spans="2:13" ht="12.75" customHeight="1" x14ac:dyDescent="0.15">
      <c r="D35" s="80"/>
    </row>
    <row r="36" spans="2:13" ht="12.75" customHeight="1" x14ac:dyDescent="0.15">
      <c r="D36" s="80"/>
      <c r="E36" s="79"/>
    </row>
    <row r="37" spans="2:13" ht="12.75" customHeight="1" x14ac:dyDescent="0.15">
      <c r="D37" s="80"/>
    </row>
    <row r="38" spans="2:13" ht="12.75" customHeight="1" x14ac:dyDescent="0.15">
      <c r="D38" s="80"/>
    </row>
    <row r="39" spans="2:13" ht="12.75" customHeight="1" x14ac:dyDescent="0.15">
      <c r="D39" s="80"/>
      <c r="E39" s="79"/>
    </row>
    <row r="40" spans="2:13" ht="12.75" customHeight="1" x14ac:dyDescent="0.15">
      <c r="D40" s="80"/>
    </row>
    <row r="41" spans="2:13" ht="12.75" customHeight="1" x14ac:dyDescent="0.15">
      <c r="D41" s="80"/>
    </row>
    <row r="42" spans="2:13" ht="12.75" customHeight="1" x14ac:dyDescent="0.15">
      <c r="D42" s="80"/>
      <c r="M42" s="79"/>
    </row>
    <row r="43" spans="2:13" ht="12.75" customHeight="1" x14ac:dyDescent="0.15">
      <c r="D43" s="80"/>
    </row>
    <row r="44" spans="2:13" ht="12.75" customHeight="1" x14ac:dyDescent="0.15">
      <c r="D44" s="80"/>
    </row>
    <row r="45" spans="2:13" ht="12.75" customHeight="1" x14ac:dyDescent="0.15">
      <c r="D45" s="80"/>
    </row>
    <row r="46" spans="2:13" ht="12.75" customHeight="1" x14ac:dyDescent="0.15">
      <c r="D46" s="80"/>
    </row>
    <row r="47" spans="2:13" ht="12.75" customHeight="1" x14ac:dyDescent="0.15">
      <c r="D47" s="80"/>
      <c r="E47" s="79"/>
    </row>
    <row r="48" spans="2:13" ht="12.75" customHeight="1" x14ac:dyDescent="0.15">
      <c r="D48" s="80"/>
    </row>
    <row r="49" spans="4:4" ht="12.75" customHeight="1" x14ac:dyDescent="0.15">
      <c r="D49" s="80"/>
    </row>
    <row r="50" spans="4:4" ht="12.75" customHeight="1" x14ac:dyDescent="0.15">
      <c r="D50" s="80"/>
    </row>
    <row r="51" spans="4:4" ht="12.75" customHeight="1" x14ac:dyDescent="0.15">
      <c r="D51" s="80"/>
    </row>
    <row r="52" spans="4:4" ht="12.75" customHeight="1" x14ac:dyDescent="0.15">
      <c r="D52" s="80"/>
    </row>
    <row r="53" spans="4:4" ht="12.75" customHeight="1" x14ac:dyDescent="0.15">
      <c r="D53" s="80"/>
    </row>
    <row r="54" spans="4:4" ht="12.75" customHeight="1" x14ac:dyDescent="0.15">
      <c r="D54" s="80"/>
    </row>
    <row r="55" spans="4:4" ht="12.75" customHeight="1" x14ac:dyDescent="0.15">
      <c r="D55" s="80"/>
    </row>
  </sheetData>
  <mergeCells count="5">
    <mergeCell ref="C3:C4"/>
    <mergeCell ref="D3:D4"/>
    <mergeCell ref="F31:G31"/>
    <mergeCell ref="G3:G4"/>
    <mergeCell ref="D34:E34"/>
  </mergeCells>
  <phoneticPr fontId="2"/>
  <hyperlinks>
    <hyperlink ref="D34" r:id="rId1"/>
    <hyperlink ref="C3:C4" r:id="rId2" display="基準財政収入額"/>
    <hyperlink ref="D3:D4" r:id="rId3" display="基準財政需要額 "/>
    <hyperlink ref="G3:G4" r:id="rId4" display="普通交付金"/>
    <hyperlink ref="F31:G31" r:id="rId5" display="※　財源不足額が生じていないため不交付となる。"/>
  </hyperlinks>
  <printOptions gridLinesSet="0"/>
  <pageMargins left="0.78740157480314965" right="0.78740157480314965" top="1.1811023622047245" bottom="0.78740157480314965" header="0.51181102362204722" footer="0.51181102362204722"/>
  <pageSetup paperSize="9" scale="69" firstPageNumber="4" fitToWidth="0" orientation="landscape" useFirstPageNumber="1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KUCHOKAI318</cp:lastModifiedBy>
  <cp:revision>46</cp:revision>
  <cp:lastPrinted>2024-07-30T06:19:22Z</cp:lastPrinted>
  <dcterms:created xsi:type="dcterms:W3CDTF">1998-06-16T00:50:34Z</dcterms:created>
  <dcterms:modified xsi:type="dcterms:W3CDTF">2024-07-30T06:20:55Z</dcterms:modified>
</cp:coreProperties>
</file>