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rcodev-my.sharepoint.com/personal/y-aoki_serco_co_jp/Documents/更新作業用/【20231113】【区長会】(13036)11月16日更新分/更新データ.rev1/seido/xls/santeikekka/"/>
    </mc:Choice>
  </mc:AlternateContent>
  <xr:revisionPtr revIDLastSave="0" documentId="11_938B4C3B2EA52AF37471DE911C769CD6C794C068" xr6:coauthVersionLast="47" xr6:coauthVersionMax="47" xr10:uidLastSave="{00000000-0000-0000-0000-000000000000}"/>
  <bookViews>
    <workbookView xWindow="2895" yWindow="1905" windowWidth="20445" windowHeight="13665" tabRatio="599" xr2:uid="{00000000-000D-0000-FFFF-FFFF00000000}"/>
  </bookViews>
  <sheets>
    <sheet name="総括表" sheetId="1" r:id="rId1"/>
    <sheet name="区別算定結果" sheetId="3" r:id="rId2"/>
  </sheets>
  <definedNames>
    <definedName name="_xlnm.Print_Area" localSheetId="1">区別算定結果!$B$1:$I$31</definedName>
    <definedName name="_xlnm.Print_Area" localSheetId="0">総括表!$B$1:$R$49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F41" i="1"/>
  <c r="F32" i="1"/>
  <c r="F38" i="1" s="1"/>
  <c r="F18" i="1" s="1"/>
  <c r="F24" i="1"/>
  <c r="F16" i="1"/>
  <c r="F17" i="1" s="1"/>
  <c r="F48" i="1" s="1"/>
  <c r="F15" i="1"/>
  <c r="F11" i="1"/>
  <c r="G30" i="3"/>
  <c r="F30" i="3"/>
  <c r="E30" i="3"/>
  <c r="C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0" i="3" s="1"/>
  <c r="O4" i="1"/>
  <c r="P4" i="1" s="1"/>
  <c r="G47" i="1"/>
  <c r="G41" i="1"/>
  <c r="G32" i="1"/>
  <c r="G38" i="1" s="1"/>
  <c r="G18" i="1" s="1"/>
  <c r="G24" i="1"/>
  <c r="G11" i="1"/>
  <c r="G13" i="1" s="1"/>
  <c r="G15" i="1" s="1"/>
  <c r="F49" i="1" l="1"/>
  <c r="F44" i="1"/>
  <c r="F46" i="1" s="1"/>
  <c r="G16" i="1"/>
  <c r="G17" i="1"/>
  <c r="G48" i="1" s="1"/>
  <c r="G49" i="1" s="1"/>
  <c r="G44" i="1"/>
  <c r="G46" i="1" s="1"/>
  <c r="P41" i="1" l="1"/>
  <c r="O21" i="1" l="1"/>
  <c r="O20" i="1"/>
  <c r="P21" i="1" l="1"/>
  <c r="P20" i="1"/>
  <c r="I9" i="1" l="1"/>
  <c r="O6" i="1" l="1"/>
  <c r="P6" i="1" s="1"/>
  <c r="O7" i="1"/>
  <c r="P7" i="1" s="1"/>
  <c r="O8" i="1"/>
  <c r="P8" i="1" s="1"/>
  <c r="O9" i="1"/>
  <c r="P9" i="1" s="1"/>
  <c r="Q21" i="1" l="1"/>
  <c r="R21" i="1" s="1"/>
  <c r="I21" i="1"/>
  <c r="H21" i="1"/>
  <c r="O12" i="1" l="1"/>
  <c r="P12" i="1" s="1"/>
  <c r="I36" i="1" l="1"/>
  <c r="I30" i="1"/>
  <c r="I31" i="1"/>
  <c r="H30" i="1"/>
  <c r="H36" i="1"/>
  <c r="O36" i="1" l="1"/>
  <c r="O30" i="1"/>
  <c r="P36" i="1" l="1"/>
  <c r="Q36" i="1" s="1"/>
  <c r="R36" i="1" s="1"/>
  <c r="P30" i="1"/>
  <c r="Q30" i="1" s="1"/>
  <c r="R30" i="1" s="1"/>
  <c r="O19" i="1"/>
  <c r="P19" i="1" s="1"/>
  <c r="H45" i="1"/>
  <c r="H43" i="1"/>
  <c r="H42" i="1"/>
  <c r="H40" i="1"/>
  <c r="H39" i="1"/>
  <c r="H37" i="1"/>
  <c r="H35" i="1"/>
  <c r="H34" i="1"/>
  <c r="H33" i="1"/>
  <c r="H31" i="1"/>
  <c r="H29" i="1"/>
  <c r="H28" i="1"/>
  <c r="H27" i="1"/>
  <c r="H26" i="1"/>
  <c r="H25" i="1"/>
  <c r="I22" i="1"/>
  <c r="I20" i="1"/>
  <c r="I19" i="1"/>
  <c r="H22" i="1"/>
  <c r="H20" i="1"/>
  <c r="H19" i="1"/>
  <c r="H14" i="1"/>
  <c r="I8" i="1"/>
  <c r="I7" i="1"/>
  <c r="I6" i="1"/>
  <c r="H8" i="1"/>
  <c r="H6" i="1"/>
  <c r="H7" i="1"/>
  <c r="H41" i="1" l="1"/>
  <c r="H11" i="1"/>
  <c r="O13" i="1"/>
  <c r="O39" i="1"/>
  <c r="P39" i="1" s="1"/>
  <c r="I13" i="1" l="1"/>
  <c r="H15" i="1"/>
  <c r="H13" i="1"/>
  <c r="I34" i="1"/>
  <c r="I40" i="1" l="1"/>
  <c r="H24" i="1" l="1"/>
  <c r="O40" i="1"/>
  <c r="P40" i="1" l="1"/>
  <c r="Q40" i="1" s="1"/>
  <c r="R40" i="1" s="1"/>
  <c r="I45" i="1"/>
  <c r="I43" i="1"/>
  <c r="I42" i="1"/>
  <c r="I41" i="1"/>
  <c r="H32" i="1"/>
  <c r="I37" i="1"/>
  <c r="I35" i="1"/>
  <c r="I33" i="1"/>
  <c r="I29" i="1"/>
  <c r="I28" i="1"/>
  <c r="I27" i="1"/>
  <c r="I26" i="1"/>
  <c r="I25" i="1"/>
  <c r="H9" i="1"/>
  <c r="H10" i="1"/>
  <c r="O43" i="1"/>
  <c r="Q43" i="1" s="1"/>
  <c r="R43" i="1" s="1"/>
  <c r="O42" i="1"/>
  <c r="Q42" i="1" s="1"/>
  <c r="R42" i="1" s="1"/>
  <c r="Q39" i="1"/>
  <c r="R39" i="1" s="1"/>
  <c r="O33" i="1"/>
  <c r="O34" i="1"/>
  <c r="O35" i="1"/>
  <c r="O37" i="1"/>
  <c r="P37" i="1" s="1"/>
  <c r="O31" i="1"/>
  <c r="O29" i="1"/>
  <c r="O28" i="1"/>
  <c r="O27" i="1"/>
  <c r="O26" i="1"/>
  <c r="O25" i="1"/>
  <c r="O23" i="1"/>
  <c r="O22" i="1"/>
  <c r="Q20" i="1"/>
  <c r="R20" i="1" s="1"/>
  <c r="Q19" i="1"/>
  <c r="R19" i="1" s="1"/>
  <c r="O14" i="1"/>
  <c r="O10" i="1"/>
  <c r="Q9" i="1"/>
  <c r="R9" i="1" s="1"/>
  <c r="Q8" i="1"/>
  <c r="R8" i="1" s="1"/>
  <c r="Q7" i="1"/>
  <c r="R7" i="1" s="1"/>
  <c r="Q6" i="1"/>
  <c r="R6" i="1" s="1"/>
  <c r="O45" i="1"/>
  <c r="H23" i="1"/>
  <c r="P10" i="1" l="1"/>
  <c r="P11" i="1" s="1"/>
  <c r="P13" i="1" s="1"/>
  <c r="P15" i="1" s="1"/>
  <c r="P16" i="1" s="1"/>
  <c r="P17" i="1" s="1"/>
  <c r="P48" i="1" s="1"/>
  <c r="P14" i="1"/>
  <c r="Q14" i="1" s="1"/>
  <c r="R14" i="1" s="1"/>
  <c r="P35" i="1"/>
  <c r="Q35" i="1" s="1"/>
  <c r="R35" i="1" s="1"/>
  <c r="P34" i="1"/>
  <c r="Q34" i="1" s="1"/>
  <c r="R34" i="1" s="1"/>
  <c r="P33" i="1"/>
  <c r="Q33" i="1" s="1"/>
  <c r="R33" i="1" s="1"/>
  <c r="P28" i="1"/>
  <c r="Q28" i="1" s="1"/>
  <c r="R28" i="1" s="1"/>
  <c r="P25" i="1"/>
  <c r="Q25" i="1" s="1"/>
  <c r="R25" i="1" s="1"/>
  <c r="P29" i="1"/>
  <c r="Q29" i="1" s="1"/>
  <c r="R29" i="1" s="1"/>
  <c r="P27" i="1"/>
  <c r="Q27" i="1" s="1"/>
  <c r="R27" i="1" s="1"/>
  <c r="P26" i="1"/>
  <c r="Q26" i="1" s="1"/>
  <c r="R26" i="1" s="1"/>
  <c r="P31" i="1"/>
  <c r="Q31" i="1" s="1"/>
  <c r="R31" i="1" s="1"/>
  <c r="P22" i="1"/>
  <c r="Q22" i="1" s="1"/>
  <c r="R22" i="1" s="1"/>
  <c r="P23" i="1"/>
  <c r="Q23" i="1" s="1"/>
  <c r="O47" i="1"/>
  <c r="H47" i="1"/>
  <c r="I47" i="1"/>
  <c r="Q37" i="1"/>
  <c r="R37" i="1" s="1"/>
  <c r="O41" i="1"/>
  <c r="Q41" i="1" s="1"/>
  <c r="R41" i="1" s="1"/>
  <c r="O32" i="1"/>
  <c r="P32" i="1" s="1"/>
  <c r="I32" i="1"/>
  <c r="I24" i="1"/>
  <c r="O24" i="1"/>
  <c r="O11" i="1"/>
  <c r="Q11" i="1" s="1"/>
  <c r="R11" i="1" s="1"/>
  <c r="I11" i="1"/>
  <c r="Q10" i="1" l="1"/>
  <c r="R10" i="1" s="1"/>
  <c r="P24" i="1"/>
  <c r="Q24" i="1" s="1"/>
  <c r="R24" i="1" s="1"/>
  <c r="O38" i="1"/>
  <c r="P38" i="1" s="1"/>
  <c r="H18" i="1"/>
  <c r="H38" i="1"/>
  <c r="Q13" i="1"/>
  <c r="R13" i="1" s="1"/>
  <c r="Q38" i="1"/>
  <c r="R38" i="1" s="1"/>
  <c r="Q32" i="1"/>
  <c r="R32" i="1" s="1"/>
  <c r="I38" i="1"/>
  <c r="I15" i="1"/>
  <c r="H16" i="1"/>
  <c r="O15" i="1"/>
  <c r="Q15" i="1" s="1"/>
  <c r="R15" i="1" s="1"/>
  <c r="I16" i="1" l="1"/>
  <c r="O18" i="1"/>
  <c r="H46" i="1"/>
  <c r="I18" i="1"/>
  <c r="O16" i="1"/>
  <c r="Q16" i="1" s="1"/>
  <c r="R16" i="1" s="1"/>
  <c r="P18" i="1" l="1"/>
  <c r="P44" i="1" s="1"/>
  <c r="P47" i="1" s="1"/>
  <c r="I17" i="1"/>
  <c r="H17" i="1"/>
  <c r="O17" i="1"/>
  <c r="Q17" i="1" s="1"/>
  <c r="R17" i="1" s="1"/>
  <c r="O44" i="1"/>
  <c r="Q47" i="1" l="1"/>
  <c r="R47" i="1" s="1"/>
  <c r="P49" i="1"/>
  <c r="Q18" i="1"/>
  <c r="R18" i="1" s="1"/>
  <c r="I48" i="1"/>
  <c r="H48" i="1"/>
  <c r="O48" i="1"/>
  <c r="Q48" i="1" s="1"/>
  <c r="R48" i="1" s="1"/>
  <c r="O46" i="1"/>
  <c r="I46" i="1"/>
  <c r="O49" i="1" l="1"/>
  <c r="Q49" i="1" s="1"/>
  <c r="R49" i="1" s="1"/>
  <c r="H49" i="1"/>
  <c r="I49" i="1"/>
</calcChain>
</file>

<file path=xl/sharedStrings.xml><?xml version="1.0" encoding="utf-8"?>
<sst xmlns="http://schemas.openxmlformats.org/spreadsheetml/2006/main" count="221" uniqueCount="143">
  <si>
    <t>Ａ</t>
  </si>
  <si>
    <t>Ｂ</t>
  </si>
  <si>
    <t>地方消費税交付金</t>
  </si>
  <si>
    <t>交通安全対策特別交付金</t>
  </si>
  <si>
    <t>内</t>
  </si>
  <si>
    <t>訳</t>
  </si>
  <si>
    <t>―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</si>
  <si>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</si>
  <si>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</si>
  <si>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</si>
  <si>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</si>
  <si>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</si>
  <si>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</si>
  <si>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</si>
  <si>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</si>
  <si>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</si>
  <si>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</si>
  <si>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</si>
  <si>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</si>
  <si>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</si>
  <si>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</si>
  <si>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</si>
  <si>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</si>
  <si>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</si>
  <si>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</si>
  <si>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</si>
  <si>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</si>
  <si>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</si>
  <si>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</si>
  <si>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</si>
  <si>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</si>
  <si>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</si>
  <si>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</si>
  <si>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</si>
  <si>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</si>
  <si>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</si>
  <si>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</si>
  <si>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</si>
  <si>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</si>
  <si>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</si>
  <si>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</si>
  <si>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</si>
  <si>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</si>
  <si>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</si>
  <si>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</si>
  <si>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</si>
  <si>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</si>
  <si>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</si>
  <si>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</si>
  <si>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</si>
  <si>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</si>
  <si>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</si>
  <si>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</si>
  <si>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</si>
  <si>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</si>
  <si>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</si>
  <si>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</si>
  <si>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</si>
  <si>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</si>
  <si>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</si>
  <si>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</si>
  <si>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</si>
  <si>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</si>
  <si>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ウ ＝ ア － イ</t>
    <phoneticPr fontId="2"/>
  </si>
  <si>
    <t>配当割交付金</t>
    <rPh sb="0" eb="2">
      <t>ハイトウ</t>
    </rPh>
    <rPh sb="2" eb="3">
      <t>ワ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</si>
  <si>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</si>
  <si>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普通交付金分　Ａ×95％</t>
    <rPh sb="0" eb="2">
      <t>フツウ</t>
    </rPh>
    <rPh sb="2" eb="5">
      <t>コウフキン</t>
    </rPh>
    <rPh sb="5" eb="6">
      <t>ブン</t>
    </rPh>
    <phoneticPr fontId="2"/>
  </si>
  <si>
    <t>特別交付金分　Ａ× 5％</t>
    <rPh sb="0" eb="2">
      <t>トクベツ</t>
    </rPh>
    <rPh sb="2" eb="5">
      <t>コウフキン</t>
    </rPh>
    <rPh sb="5" eb="6">
      <t>ブン</t>
    </rPh>
    <phoneticPr fontId="2"/>
  </si>
  <si>
    <t>（１）　対前年度当初算定比較</t>
    <rPh sb="4" eb="5">
      <t>タイ</t>
    </rPh>
    <rPh sb="5" eb="8">
      <t>ゼンネンド</t>
    </rPh>
    <rPh sb="8" eb="10">
      <t>トウショ</t>
    </rPh>
    <rPh sb="10" eb="12">
      <t>サンテイ</t>
    </rPh>
    <rPh sb="12" eb="14">
      <t>ヒカク</t>
    </rPh>
    <phoneticPr fontId="2"/>
  </si>
  <si>
    <t>（２）　対当初見込比較</t>
    <rPh sb="4" eb="5">
      <t>タイ</t>
    </rPh>
    <rPh sb="5" eb="7">
      <t>トウショ</t>
    </rPh>
    <rPh sb="7" eb="9">
      <t>ミコ</t>
    </rPh>
    <rPh sb="9" eb="11">
      <t>ヒカク</t>
    </rPh>
    <phoneticPr fontId="2"/>
  </si>
  <si>
    <t>差引増(△)減額</t>
    <rPh sb="0" eb="2">
      <t>サシヒキ</t>
    </rPh>
    <phoneticPr fontId="2"/>
  </si>
  <si>
    <t>増(△)減率</t>
    <phoneticPr fontId="2"/>
  </si>
  <si>
    <t>交付金の総額</t>
    <rPh sb="0" eb="3">
      <t>コウフキン</t>
    </rPh>
    <rPh sb="4" eb="6">
      <t>ソウガク</t>
    </rPh>
    <phoneticPr fontId="2"/>
  </si>
  <si>
    <t>計</t>
    <phoneticPr fontId="2"/>
  </si>
  <si>
    <t>条例で定める割合</t>
    <rPh sb="0" eb="2">
      <t>ジョウレイ</t>
    </rPh>
    <rPh sb="3" eb="4">
      <t>サダ</t>
    </rPh>
    <rPh sb="6" eb="8">
      <t>ワリアイ</t>
    </rPh>
    <phoneticPr fontId="2"/>
  </si>
  <si>
    <t>当　年　度　分</t>
    <rPh sb="0" eb="1">
      <t>トウガイ</t>
    </rPh>
    <rPh sb="2" eb="5">
      <t>ネンド</t>
    </rPh>
    <rPh sb="6" eb="7">
      <t>ブン</t>
    </rPh>
    <phoneticPr fontId="2"/>
  </si>
  <si>
    <t>精　　算　　分</t>
    <rPh sb="0" eb="4">
      <t>セイサン</t>
    </rPh>
    <rPh sb="6" eb="7">
      <t>ブン</t>
    </rPh>
    <phoneticPr fontId="2"/>
  </si>
  <si>
    <t>内訳</t>
    <rPh sb="0" eb="2">
      <t>ウチワケ</t>
    </rPh>
    <phoneticPr fontId="2"/>
  </si>
  <si>
    <t>特別区税</t>
    <rPh sb="1" eb="2">
      <t>ベツ</t>
    </rPh>
    <rPh sb="2" eb="3">
      <t>ク</t>
    </rPh>
    <rPh sb="3" eb="4">
      <t>ゼイ</t>
    </rPh>
    <phoneticPr fontId="2"/>
  </si>
  <si>
    <t>ゴルフ場利用税交付金</t>
    <rPh sb="3" eb="4">
      <t>ジョウ</t>
    </rPh>
    <rPh sb="4" eb="6">
      <t>リヨウ</t>
    </rPh>
    <phoneticPr fontId="2"/>
  </si>
  <si>
    <t>航空機燃料譲与税</t>
    <rPh sb="0" eb="2">
      <t>コウクウ</t>
    </rPh>
    <rPh sb="2" eb="3">
      <t>キキ</t>
    </rPh>
    <rPh sb="3" eb="5">
      <t>ネンリョウ</t>
    </rPh>
    <phoneticPr fontId="2"/>
  </si>
  <si>
    <t>内訳</t>
    <rPh sb="1" eb="2">
      <t>ワケ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</si>
  <si>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</si>
  <si>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財源超過額</t>
    <rPh sb="0" eb="2">
      <t>ザイゲン</t>
    </rPh>
    <rPh sb="2" eb="4">
      <t>チョウカ</t>
    </rPh>
    <rPh sb="4" eb="5">
      <t>ガク</t>
    </rPh>
    <phoneticPr fontId="2"/>
  </si>
  <si>
    <t>交付額</t>
    <rPh sb="0" eb="2">
      <t>コウフキン</t>
    </rPh>
    <rPh sb="2" eb="3">
      <t>ガク</t>
    </rPh>
    <phoneticPr fontId="2"/>
  </si>
  <si>
    <t>計</t>
    <phoneticPr fontId="2"/>
  </si>
  <si>
    <t>Ｂ－Ａ</t>
  </si>
  <si>
    <t>エ＝ウ/イ</t>
    <phoneticPr fontId="2"/>
  </si>
  <si>
    <t>（単位：千円）</t>
    <phoneticPr fontId="2"/>
  </si>
  <si>
    <t>エ＝ウ/イ</t>
    <phoneticPr fontId="2"/>
  </si>
  <si>
    <t>葛</t>
    <phoneticPr fontId="2"/>
  </si>
  <si>
    <t>地方揮発油譲与税</t>
    <phoneticPr fontId="2"/>
  </si>
  <si>
    <t>　　　　　　 計　 　　 Ａ　　　</t>
    <rPh sb="7" eb="8">
      <t>ケイ</t>
    </rPh>
    <phoneticPr fontId="2"/>
  </si>
  <si>
    <t>内　　　　　訳</t>
    <rPh sb="0" eb="1">
      <t>ウチ</t>
    </rPh>
    <rPh sb="6" eb="7">
      <t>ヤク</t>
    </rPh>
    <phoneticPr fontId="2"/>
  </si>
  <si>
    <t>固定資産税</t>
    <phoneticPr fontId="2"/>
  </si>
  <si>
    <t>当初算定　イ</t>
    <rPh sb="0" eb="2">
      <t>トウショ</t>
    </rPh>
    <rPh sb="2" eb="4">
      <t>サンテイ</t>
    </rPh>
    <phoneticPr fontId="2"/>
  </si>
  <si>
    <t>当初見込　イ</t>
    <rPh sb="0" eb="2">
      <t>トウショ</t>
    </rPh>
    <rPh sb="2" eb="4">
      <t>ミコ</t>
    </rPh>
    <phoneticPr fontId="2"/>
  </si>
  <si>
    <t>基準財政収入額   　Ｂ</t>
    <phoneticPr fontId="2"/>
  </si>
  <si>
    <t>基準財政需要額　   Ｃ</t>
    <phoneticPr fontId="2"/>
  </si>
  <si>
    <t xml:space="preserve"> 差　     引   （Ｃ－Ｂ）</t>
    <phoneticPr fontId="2"/>
  </si>
  <si>
    <t>区分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</si>
  <si>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</si>
  <si>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特別区民税特例加減算額</t>
    <rPh sb="0" eb="3">
      <t>トクベツク</t>
    </rPh>
    <rPh sb="3" eb="4">
      <t>ミン</t>
    </rPh>
    <rPh sb="4" eb="5">
      <t>ゼイ</t>
    </rPh>
    <rPh sb="5" eb="7">
      <t>トクレイ</t>
    </rPh>
    <rPh sb="7" eb="8">
      <t>カ</t>
    </rPh>
    <rPh sb="8" eb="9">
      <t>ゲン</t>
    </rPh>
    <rPh sb="9" eb="10">
      <t>サン</t>
    </rPh>
    <rPh sb="10" eb="11">
      <t>ガク</t>
    </rPh>
    <phoneticPr fontId="2"/>
  </si>
  <si>
    <t>地方消費税交付金特例加算額</t>
    <rPh sb="0" eb="2">
      <t>チホウ</t>
    </rPh>
    <rPh sb="2" eb="5">
      <t>ショウヒゼイ</t>
    </rPh>
    <rPh sb="5" eb="8">
      <t>コウフキン</t>
    </rPh>
    <rPh sb="8" eb="10">
      <t>トクレイ</t>
    </rPh>
    <rPh sb="10" eb="13">
      <t>カサンガク</t>
    </rPh>
    <phoneticPr fontId="2"/>
  </si>
  <si>
    <r>
      <rPr>
        <sz val="10.95"/>
        <rFont val="ＭＳ Ｐ明朝"/>
        <family val="1"/>
        <charset val="128"/>
      </rPr>
      <t>葛</t>
    </r>
    <r>
      <rPr>
        <sz val="10.95"/>
        <rFont val="ＭＳ 明朝"/>
        <family val="1"/>
        <charset val="128"/>
      </rPr>
      <t>　飾</t>
    </r>
    <rPh sb="2" eb="3">
      <t>カザリ</t>
    </rPh>
    <phoneticPr fontId="2"/>
  </si>
  <si>
    <t>―</t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</si>
  <si>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</si>
  <si>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</si>
  <si>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うち地方特例</t>
    <rPh sb="2" eb="4">
      <t>チホウ</t>
    </rPh>
    <rPh sb="4" eb="6">
      <t>トクレイ</t>
    </rPh>
    <phoneticPr fontId="2"/>
  </si>
  <si>
    <t>交付金の錯誤</t>
    <rPh sb="4" eb="6">
      <t>サクゴ</t>
    </rPh>
    <phoneticPr fontId="2"/>
  </si>
  <si>
    <t>措置による影響額</t>
    <phoneticPr fontId="2"/>
  </si>
  <si>
    <t>法人事業税交付対象額</t>
    <rPh sb="0" eb="2">
      <t>ホウジン</t>
    </rPh>
    <rPh sb="2" eb="5">
      <t>ジギョウゼイ</t>
    </rPh>
    <rPh sb="5" eb="7">
      <t>コウフ</t>
    </rPh>
    <rPh sb="7" eb="9">
      <t>タイショウ</t>
    </rPh>
    <rPh sb="9" eb="10">
      <t>ガク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</si>
  <si>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</si>
  <si>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</si>
  <si>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  <rPh sb="1" eb="3">
      <t>カセン</t>
    </rPh>
    <rPh sb="6" eb="8">
      <t>アオジ</t>
    </rPh>
    <rPh sb="8" eb="10">
      <t>ブブン</t>
    </rPh>
    <rPh sb="13" eb="15">
      <t>トク</t>
    </rPh>
    <rPh sb="15" eb="16">
      <t>ザイ</t>
    </rPh>
    <rPh sb="16" eb="17">
      <t>チョウ</t>
    </rPh>
    <rPh sb="17" eb="19">
      <t>セイド</t>
    </rPh>
    <rPh sb="20" eb="22">
      <t>ガイヨウ</t>
    </rPh>
    <rPh sb="38" eb="40">
      <t>アオジ</t>
    </rPh>
    <rPh sb="40" eb="42">
      <t>ブブン</t>
    </rPh>
    <rPh sb="53" eb="55">
      <t>ヨウゴ</t>
    </rPh>
    <rPh sb="56" eb="58">
      <t>セツメイ</t>
    </rPh>
    <rPh sb="59" eb="61">
      <t>ケイサイ</t>
    </rPh>
    <rPh sb="66" eb="68">
      <t>トク</t>
    </rPh>
    <rPh sb="68" eb="69">
      <t>ザイ</t>
    </rPh>
    <rPh sb="69" eb="70">
      <t>チョウ</t>
    </rPh>
    <rPh sb="70" eb="72">
      <t>セイド</t>
    </rPh>
    <rPh sb="73" eb="75">
      <t>セツメイ</t>
    </rPh>
    <rPh sb="79" eb="80">
      <t>ヒラ</t>
    </rPh>
    <phoneticPr fontId="2"/>
  </si>
  <si>
    <t>都区財政調整制度の概要：</t>
    <rPh sb="0" eb="2">
      <t>トク</t>
    </rPh>
    <rPh sb="2" eb="4">
      <t>ザイセイ</t>
    </rPh>
    <rPh sb="4" eb="6">
      <t>チョウセイ</t>
    </rPh>
    <rPh sb="6" eb="8">
      <t>セイド</t>
    </rPh>
    <rPh sb="9" eb="11">
      <t>ガイヨウ</t>
    </rPh>
    <phoneticPr fontId="2"/>
  </si>
  <si>
    <t>　各種税・交付金等の内容については、次のアドレスの用語集ページをご覧ください。クリックすると、特別区長会の用語集ページが開きます。</t>
    <rPh sb="1" eb="3">
      <t>カクシュ</t>
    </rPh>
    <rPh sb="3" eb="4">
      <t>ゼイ</t>
    </rPh>
    <rPh sb="5" eb="8">
      <t>コウフキン</t>
    </rPh>
    <rPh sb="8" eb="9">
      <t>トウ</t>
    </rPh>
    <rPh sb="10" eb="12">
      <t>ナイヨウ</t>
    </rPh>
    <rPh sb="18" eb="19">
      <t>ツギ</t>
    </rPh>
    <rPh sb="25" eb="27">
      <t>ヨウゴ</t>
    </rPh>
    <rPh sb="27" eb="28">
      <t>シュウ</t>
    </rPh>
    <rPh sb="33" eb="34">
      <t>ラン</t>
    </rPh>
    <rPh sb="47" eb="50">
      <t>トクベツク</t>
    </rPh>
    <rPh sb="51" eb="52">
      <t>カイ</t>
    </rPh>
    <rPh sb="53" eb="55">
      <t>ヨウゴ</t>
    </rPh>
    <rPh sb="55" eb="56">
      <t>シュウ</t>
    </rPh>
    <rPh sb="60" eb="61">
      <t>ヒラ</t>
    </rPh>
    <phoneticPr fontId="2"/>
  </si>
  <si>
    <t>用語集ページ：</t>
    <rPh sb="0" eb="2">
      <t>ヨウゴ</t>
    </rPh>
    <rPh sb="2" eb="3">
      <t>シュウ</t>
    </rPh>
    <phoneticPr fontId="2"/>
  </si>
  <si>
    <t>調整税等</t>
    <rPh sb="0" eb="2">
      <t>チョウセイ</t>
    </rPh>
    <rPh sb="2" eb="3">
      <t>ゼイ</t>
    </rPh>
    <rPh sb="3" eb="4">
      <t>トウ</t>
    </rPh>
    <phoneticPr fontId="2"/>
  </si>
  <si>
    <t>普　通　交　付　金</t>
    <phoneticPr fontId="2"/>
  </si>
  <si>
    <t>特　別　交　付　金</t>
    <phoneticPr fontId="2"/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</si>
  <si>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  <rPh sb="0" eb="1">
      <t>チュウ</t>
    </rPh>
    <rPh sb="2" eb="4">
      <t>カセン</t>
    </rPh>
    <rPh sb="7" eb="9">
      <t>アオジ</t>
    </rPh>
    <rPh sb="9" eb="11">
      <t>ブブン</t>
    </rPh>
    <rPh sb="14" eb="16">
      <t>トク</t>
    </rPh>
    <rPh sb="16" eb="17">
      <t>ザイ</t>
    </rPh>
    <rPh sb="17" eb="18">
      <t>チョウ</t>
    </rPh>
    <rPh sb="18" eb="20">
      <t>セイド</t>
    </rPh>
    <rPh sb="21" eb="23">
      <t>ガイヨウ</t>
    </rPh>
    <rPh sb="39" eb="41">
      <t>アオジ</t>
    </rPh>
    <rPh sb="41" eb="43">
      <t>ブブン</t>
    </rPh>
    <rPh sb="54" eb="56">
      <t>ヨウゴ</t>
    </rPh>
    <rPh sb="57" eb="59">
      <t>セツメイ</t>
    </rPh>
    <rPh sb="60" eb="62">
      <t>ケイサイ</t>
    </rPh>
    <rPh sb="67" eb="69">
      <t>トク</t>
    </rPh>
    <rPh sb="69" eb="70">
      <t>ザイ</t>
    </rPh>
    <rPh sb="70" eb="71">
      <t>チョウ</t>
    </rPh>
    <rPh sb="71" eb="73">
      <t>セイド</t>
    </rPh>
    <rPh sb="74" eb="76">
      <t>セツメイ</t>
    </rPh>
    <rPh sb="80" eb="81">
      <t>ヒラ</t>
    </rPh>
    <phoneticPr fontId="2"/>
  </si>
  <si>
    <t>基　準　財　政　収　入　額</t>
    <phoneticPr fontId="2"/>
  </si>
  <si>
    <t xml:space="preserve">基　準　財　政　需　要　額 </t>
    <phoneticPr fontId="2"/>
  </si>
  <si>
    <t>普　通　交　付　金</t>
    <rPh sb="0" eb="1">
      <t>フ</t>
    </rPh>
    <rPh sb="2" eb="3">
      <t>ツウ</t>
    </rPh>
    <rPh sb="4" eb="5">
      <t>コウ</t>
    </rPh>
    <rPh sb="6" eb="7">
      <t>フ</t>
    </rPh>
    <rPh sb="8" eb="9">
      <t>キン</t>
    </rPh>
    <phoneticPr fontId="2"/>
  </si>
  <si>
    <r>
      <rPr>
        <sz val="11"/>
        <color theme="1"/>
        <rFont val="ＭＳ Ｐゴシック"/>
        <family val="3"/>
        <charset val="128"/>
      </rPr>
      <t>※　</t>
    </r>
    <r>
      <rPr>
        <u/>
        <sz val="11"/>
        <color theme="10"/>
        <rFont val="ＭＳ Ｐゴシック"/>
        <family val="3"/>
        <charset val="128"/>
      </rPr>
      <t>財源不足額</t>
    </r>
    <r>
      <rPr>
        <sz val="11"/>
        <color theme="1"/>
        <rFont val="ＭＳ Ｐゴシック"/>
        <family val="3"/>
        <charset val="128"/>
      </rPr>
      <t>が生じていないため不交付となる。</t>
    </r>
    <rPh sb="2" eb="4">
      <t>ザイゲン</t>
    </rPh>
    <rPh sb="4" eb="6">
      <t>ブソク</t>
    </rPh>
    <rPh sb="6" eb="7">
      <t>ガク</t>
    </rPh>
    <rPh sb="8" eb="9">
      <t>ショウ</t>
    </rPh>
    <rPh sb="16" eb="19">
      <t>フコウフ</t>
    </rPh>
    <phoneticPr fontId="2"/>
  </si>
  <si>
    <t>固定資産税減収補塡特別交付金</t>
    <rPh sb="0" eb="2">
      <t>コテイ</t>
    </rPh>
    <rPh sb="2" eb="5">
      <t>シサンゼイ</t>
    </rPh>
    <rPh sb="5" eb="7">
      <t>ゲンシュウ</t>
    </rPh>
    <rPh sb="7" eb="8">
      <t>ホ</t>
    </rPh>
    <rPh sb="8" eb="9">
      <t>フサガル</t>
    </rPh>
    <rPh sb="9" eb="11">
      <t>トクベツ</t>
    </rPh>
    <rPh sb="11" eb="14">
      <t>コウフキン</t>
    </rPh>
    <phoneticPr fontId="2"/>
  </si>
  <si>
    <r>
      <t>普通交付金分</t>
    </r>
    <r>
      <rPr>
        <sz val="11"/>
        <color theme="1"/>
        <rFont val="ＭＳ 明朝"/>
        <family val="1"/>
        <charset val="128"/>
      </rPr>
      <t xml:space="preserve"> Ａ×95％</t>
    </r>
    <rPh sb="0" eb="2">
      <t>フツウ</t>
    </rPh>
    <rPh sb="2" eb="5">
      <t>コウフキン</t>
    </rPh>
    <rPh sb="5" eb="6">
      <t>ブン</t>
    </rPh>
    <phoneticPr fontId="2"/>
  </si>
  <si>
    <r>
      <t>特別交付金分</t>
    </r>
    <r>
      <rPr>
        <sz val="11"/>
        <color theme="1"/>
        <rFont val="ＭＳ 明朝"/>
        <family val="1"/>
        <charset val="128"/>
      </rPr>
      <t xml:space="preserve"> Ａ× 5％</t>
    </r>
    <rPh sb="0" eb="2">
      <t>トクベツ</t>
    </rPh>
    <rPh sb="2" eb="5">
      <t>コウフキン</t>
    </rPh>
    <rPh sb="5" eb="6">
      <t>ブン</t>
    </rPh>
    <phoneticPr fontId="2"/>
  </si>
  <si>
    <t>　　　　　　 計　 　　Ａ　　　</t>
    <rPh sb="7" eb="8">
      <t>ケイ</t>
    </rPh>
    <phoneticPr fontId="2"/>
  </si>
  <si>
    <r>
      <t>基 準 財 政 収 入 額</t>
    </r>
    <r>
      <rPr>
        <sz val="11"/>
        <color theme="1"/>
        <rFont val="ＭＳ 明朝"/>
        <family val="1"/>
        <charset val="128"/>
      </rPr>
      <t xml:space="preserve">   Ｂ</t>
    </r>
    <phoneticPr fontId="2"/>
  </si>
  <si>
    <r>
      <t>基 準 財 政 需 要 額</t>
    </r>
    <r>
      <rPr>
        <sz val="11"/>
        <color theme="1"/>
        <rFont val="ＭＳ 明朝"/>
        <family val="1"/>
        <charset val="128"/>
      </rPr>
      <t xml:space="preserve">   Ｃ</t>
    </r>
    <phoneticPr fontId="2"/>
  </si>
  <si>
    <t>令和4年度</t>
    <rPh sb="0" eb="1">
      <t>レイ</t>
    </rPh>
    <rPh sb="1" eb="2">
      <t>ワ</t>
    </rPh>
    <rPh sb="3" eb="5">
      <t>ネンド</t>
    </rPh>
    <phoneticPr fontId="2"/>
  </si>
  <si>
    <t>２.令和5年度都区財政調整区別再算定結果</t>
    <rPh sb="2" eb="4">
      <t>レイワ</t>
    </rPh>
    <rPh sb="15" eb="16">
      <t>サイ</t>
    </rPh>
    <phoneticPr fontId="2"/>
  </si>
  <si>
    <t>※    0</t>
  </si>
  <si>
    <t>https://www.tokyo23city-kuchokai.jp/seido/gaiyo.html</t>
    <phoneticPr fontId="2"/>
  </si>
  <si>
    <t>１．令和5年度都区財政調整区別再算定結果総括表</t>
    <rPh sb="2" eb="4">
      <t>レイワ</t>
    </rPh>
    <rPh sb="15" eb="16">
      <t>サイ</t>
    </rPh>
    <phoneticPr fontId="2"/>
  </si>
  <si>
    <t>令和5年度</t>
    <rPh sb="0" eb="1">
      <t>レイ</t>
    </rPh>
    <rPh sb="1" eb="2">
      <t>ワ</t>
    </rPh>
    <rPh sb="3" eb="5">
      <t>ネンド</t>
    </rPh>
    <phoneticPr fontId="2"/>
  </si>
  <si>
    <r>
      <t>再算定</t>
    </r>
    <r>
      <rPr>
        <sz val="11"/>
        <color theme="1"/>
        <rFont val="ＭＳ 明朝"/>
        <family val="1"/>
        <charset val="128"/>
      </rPr>
      <t>　ア</t>
    </r>
    <rPh sb="0" eb="1">
      <t>サイ</t>
    </rPh>
    <rPh sb="1" eb="3">
      <t>サンテイ</t>
    </rPh>
    <phoneticPr fontId="2"/>
  </si>
  <si>
    <t>再算定　ア</t>
    <rPh sb="0" eb="1">
      <t>サイ</t>
    </rPh>
    <rPh sb="1" eb="3">
      <t>サンテイ</t>
    </rPh>
    <phoneticPr fontId="2"/>
  </si>
  <si>
    <t>著増</t>
    <phoneticPr fontId="2"/>
  </si>
  <si>
    <t>https://www.tokyo23city-kuchokai.jp/seido/gaiyo_9.html</t>
    <phoneticPr fontId="2"/>
  </si>
  <si>
    <t>https://www.tokyo23city-kuchokai.jp/seido/gaiyo.html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</si>
</sst>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;&quot;△&quot;#,##0"/>
    <numFmt numFmtId="177" formatCode="&quot;△&quot;#,##0;\-#,##0;#,##0"/>
    <numFmt numFmtId="178" formatCode="#,##0.0%;&quot;△&quot;#,##0.0%"/>
    <numFmt numFmtId="179" formatCode="0.0%"/>
  </numFmts>
  <fonts count="19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45"/>
      <name val="ＭＳ 明朝"/>
      <family val="1"/>
      <charset val="128"/>
    </font>
    <font>
      <sz val="10"/>
      <name val="ＭＳ 明朝"/>
      <family val="1"/>
      <charset val="128"/>
    </font>
    <font>
      <sz val="10.95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0.95"/>
      <name val="ＭＳ Ｐ明朝"/>
      <family val="1"/>
      <charset val="128"/>
    </font>
    <font>
      <sz val="8"/>
      <name val="ＭＳ 明朝"/>
      <family val="1"/>
      <charset val="128"/>
    </font>
    <font>
      <sz val="10.45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41" fontId="2" fillId="0" borderId="0"/>
    <xf numFmtId="0" fontId="7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4">
    <xf numFmtId="0" fontId="0" fillId="0" borderId="0" xfId="0"/>
    <xf numFmtId="176" fontId="4" fillId="0" borderId="19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3" fillId="0" borderId="55" xfId="0" applyFont="1" applyBorder="1" applyAlignment="1">
      <alignment horizontal="center" vertical="center" justifyLastLine="1"/>
    </xf>
    <xf numFmtId="176" fontId="6" fillId="0" borderId="74" xfId="0" applyNumberFormat="1" applyFont="1" applyBorder="1" applyAlignment="1">
      <alignment horizontal="right" vertical="center"/>
    </xf>
    <xf numFmtId="176" fontId="6" fillId="0" borderId="68" xfId="0" applyNumberFormat="1" applyFont="1" applyBorder="1" applyAlignment="1">
      <alignment horizontal="right" vertical="center"/>
    </xf>
    <xf numFmtId="176" fontId="6" fillId="0" borderId="80" xfId="0" applyNumberFormat="1" applyFont="1" applyBorder="1" applyAlignment="1">
      <alignment horizontal="right" vertical="center"/>
    </xf>
    <xf numFmtId="176" fontId="4" fillId="0" borderId="0" xfId="0" applyNumberFormat="1" applyFont="1"/>
    <xf numFmtId="176" fontId="7" fillId="0" borderId="0" xfId="0" applyNumberFormat="1" applyFont="1" applyAlignment="1">
      <alignment horizontal="left"/>
    </xf>
    <xf numFmtId="176" fontId="4" fillId="0" borderId="0" xfId="0" quotePrefix="1" applyNumberFormat="1" applyFont="1"/>
    <xf numFmtId="176" fontId="4" fillId="0" borderId="48" xfId="0" applyNumberFormat="1" applyFont="1" applyBorder="1" applyAlignment="1">
      <alignment horizontal="center" vertical="center" justifyLastLine="1"/>
    </xf>
    <xf numFmtId="176" fontId="4" fillId="0" borderId="43" xfId="0" applyNumberFormat="1" applyFont="1" applyBorder="1" applyAlignment="1">
      <alignment horizontal="center" vertical="center" justifyLastLine="1"/>
    </xf>
    <xf numFmtId="176" fontId="4" fillId="0" borderId="37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 applyProtection="1">
      <alignment vertical="center"/>
      <protection locked="0"/>
    </xf>
    <xf numFmtId="176" fontId="4" fillId="0" borderId="6" xfId="0" applyNumberFormat="1" applyFont="1" applyBorder="1" applyAlignment="1">
      <alignment vertical="center"/>
    </xf>
    <xf numFmtId="178" fontId="4" fillId="0" borderId="46" xfId="1" applyNumberFormat="1" applyFont="1" applyFill="1" applyBorder="1" applyAlignment="1">
      <alignment horizontal="right" vertical="center" indent="1"/>
    </xf>
    <xf numFmtId="178" fontId="4" fillId="0" borderId="45" xfId="1" applyNumberFormat="1" applyFont="1" applyFill="1" applyBorder="1" applyAlignment="1">
      <alignment horizontal="right" vertical="center" indent="1"/>
    </xf>
    <xf numFmtId="178" fontId="4" fillId="0" borderId="57" xfId="1" applyNumberFormat="1" applyFont="1" applyFill="1" applyBorder="1" applyAlignment="1">
      <alignment horizontal="right" vertical="center" indent="1"/>
    </xf>
    <xf numFmtId="178" fontId="4" fillId="0" borderId="45" xfId="1" applyNumberFormat="1" applyFont="1" applyFill="1" applyBorder="1" applyAlignment="1">
      <alignment horizontal="center" vertical="center"/>
    </xf>
    <xf numFmtId="176" fontId="4" fillId="0" borderId="45" xfId="0" applyNumberFormat="1" applyFont="1" applyBorder="1" applyAlignment="1" applyProtection="1">
      <alignment vertical="center"/>
      <protection locked="0"/>
    </xf>
    <xf numFmtId="176" fontId="4" fillId="0" borderId="8" xfId="0" applyNumberFormat="1" applyFont="1" applyBorder="1" applyAlignment="1">
      <alignment vertical="center"/>
    </xf>
    <xf numFmtId="178" fontId="4" fillId="0" borderId="58" xfId="1" applyNumberFormat="1" applyFont="1" applyFill="1" applyBorder="1" applyAlignment="1">
      <alignment horizontal="right" vertical="center" indent="1"/>
    </xf>
    <xf numFmtId="176" fontId="4" fillId="0" borderId="8" xfId="0" applyNumberFormat="1" applyFont="1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 vertical="center"/>
    </xf>
    <xf numFmtId="178" fontId="4" fillId="0" borderId="44" xfId="1" applyNumberFormat="1" applyFont="1" applyFill="1" applyBorder="1" applyAlignment="1">
      <alignment horizontal="right" vertical="center" indent="1"/>
    </xf>
    <xf numFmtId="176" fontId="4" fillId="0" borderId="18" xfId="0" applyNumberFormat="1" applyFont="1" applyBorder="1" applyAlignment="1">
      <alignment vertical="center"/>
    </xf>
    <xf numFmtId="178" fontId="4" fillId="0" borderId="51" xfId="1" applyNumberFormat="1" applyFont="1" applyFill="1" applyBorder="1" applyAlignment="1">
      <alignment horizontal="right" vertical="center" indent="1"/>
    </xf>
    <xf numFmtId="176" fontId="4" fillId="0" borderId="19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82" xfId="1" applyNumberFormat="1" applyFont="1" applyFill="1" applyBorder="1" applyAlignment="1">
      <alignment horizontal="right" vertical="center" indent="1"/>
    </xf>
    <xf numFmtId="176" fontId="4" fillId="0" borderId="49" xfId="0" applyNumberFormat="1" applyFont="1" applyBorder="1" applyAlignment="1">
      <alignment vertical="center"/>
    </xf>
    <xf numFmtId="178" fontId="4" fillId="0" borderId="47" xfId="1" applyNumberFormat="1" applyFont="1" applyFill="1" applyBorder="1" applyAlignment="1">
      <alignment horizontal="right" vertical="center" indent="1"/>
    </xf>
    <xf numFmtId="176" fontId="4" fillId="0" borderId="21" xfId="0" applyNumberFormat="1" applyFont="1" applyBorder="1" applyAlignment="1">
      <alignment vertical="center"/>
    </xf>
    <xf numFmtId="178" fontId="4" fillId="0" borderId="59" xfId="1" applyNumberFormat="1" applyFont="1" applyFill="1" applyBorder="1" applyAlignment="1">
      <alignment horizontal="right" vertical="center" indent="1"/>
    </xf>
    <xf numFmtId="176" fontId="4" fillId="0" borderId="50" xfId="0" applyNumberFormat="1" applyFont="1" applyBorder="1" applyAlignment="1">
      <alignment vertical="center"/>
    </xf>
    <xf numFmtId="178" fontId="4" fillId="0" borderId="52" xfId="1" applyNumberFormat="1" applyFont="1" applyFill="1" applyBorder="1" applyAlignment="1">
      <alignment horizontal="right" vertical="center" indent="1"/>
    </xf>
    <xf numFmtId="176" fontId="4" fillId="0" borderId="6" xfId="0" applyNumberFormat="1" applyFont="1" applyBorder="1" applyAlignment="1">
      <alignment horizontal="center" vertical="center"/>
    </xf>
    <xf numFmtId="178" fontId="4" fillId="0" borderId="46" xfId="1" applyNumberFormat="1" applyFont="1" applyFill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8" fontId="4" fillId="0" borderId="44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8" fontId="4" fillId="0" borderId="56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horizontal="left" vertical="center"/>
      <protection locked="0"/>
    </xf>
    <xf numFmtId="176" fontId="4" fillId="0" borderId="0" xfId="0" applyNumberFormat="1" applyFont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8" fontId="4" fillId="0" borderId="83" xfId="1" applyNumberFormat="1" applyFont="1" applyFill="1" applyBorder="1" applyAlignment="1">
      <alignment horizontal="right" vertical="center" indent="1"/>
    </xf>
    <xf numFmtId="176" fontId="9" fillId="0" borderId="0" xfId="0" applyNumberFormat="1" applyFont="1" applyAlignment="1">
      <alignment horizontal="left"/>
    </xf>
    <xf numFmtId="176" fontId="4" fillId="0" borderId="36" xfId="0" applyNumberFormat="1" applyFont="1" applyBorder="1" applyAlignment="1">
      <alignment horizontal="distributed" vertical="center" indent="1"/>
    </xf>
    <xf numFmtId="176" fontId="4" fillId="0" borderId="9" xfId="0" applyNumberFormat="1" applyFont="1" applyBorder="1" applyAlignment="1">
      <alignment horizontal="distributed" vertical="center" indent="1"/>
    </xf>
    <xf numFmtId="176" fontId="4" fillId="0" borderId="53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 applyProtection="1">
      <alignment vertical="center"/>
      <protection locked="0"/>
    </xf>
    <xf numFmtId="176" fontId="4" fillId="0" borderId="44" xfId="0" applyNumberFormat="1" applyFont="1" applyBorder="1" applyAlignment="1" applyProtection="1">
      <alignment vertical="center"/>
      <protection locked="0"/>
    </xf>
    <xf numFmtId="176" fontId="4" fillId="0" borderId="45" xfId="0" applyNumberFormat="1" applyFont="1" applyBorder="1" applyAlignment="1">
      <alignment vertical="center"/>
    </xf>
    <xf numFmtId="176" fontId="4" fillId="0" borderId="32" xfId="0" applyNumberFormat="1" applyFont="1" applyBorder="1" applyAlignment="1" applyProtection="1">
      <alignment vertical="center"/>
      <protection locked="0"/>
    </xf>
    <xf numFmtId="176" fontId="4" fillId="0" borderId="44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vertical="center"/>
    </xf>
    <xf numFmtId="176" fontId="4" fillId="0" borderId="82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52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/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176" fontId="6" fillId="0" borderId="28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11" xfId="0" applyFont="1" applyBorder="1" applyAlignment="1">
      <alignment horizont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justifyLastLine="1"/>
    </xf>
    <xf numFmtId="0" fontId="6" fillId="0" borderId="76" xfId="0" applyFont="1" applyBorder="1" applyAlignment="1">
      <alignment horizontal="distributed" justifyLastLine="1"/>
    </xf>
    <xf numFmtId="176" fontId="5" fillId="0" borderId="1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0" fontId="6" fillId="0" borderId="14" xfId="0" applyFont="1" applyBorder="1" applyAlignment="1">
      <alignment horizontal="left" indent="2"/>
    </xf>
    <xf numFmtId="0" fontId="6" fillId="0" borderId="77" xfId="0" applyFont="1" applyBorder="1" applyAlignment="1">
      <alignment horizontal="left" indent="2"/>
    </xf>
    <xf numFmtId="0" fontId="6" fillId="0" borderId="28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7" fontId="6" fillId="0" borderId="73" xfId="0" applyNumberFormat="1" applyFont="1" applyBorder="1" applyAlignment="1">
      <alignment horizontal="center" vertical="center"/>
    </xf>
    <xf numFmtId="177" fontId="10" fillId="0" borderId="7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7" fontId="6" fillId="0" borderId="5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79" xfId="0" applyNumberFormat="1" applyFont="1" applyBorder="1" applyAlignment="1">
      <alignment horizontal="right" vertical="center"/>
    </xf>
    <xf numFmtId="176" fontId="6" fillId="0" borderId="75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center" vertical="center"/>
    </xf>
    <xf numFmtId="0" fontId="4" fillId="0" borderId="0" xfId="0" applyFont="1"/>
    <xf numFmtId="176" fontId="6" fillId="0" borderId="0" xfId="0" applyNumberFormat="1" applyFont="1"/>
    <xf numFmtId="176" fontId="4" fillId="0" borderId="84" xfId="0" applyNumberFormat="1" applyFont="1" applyBorder="1" applyAlignment="1">
      <alignment horizontal="center" vertical="center" justifyLastLine="1"/>
    </xf>
    <xf numFmtId="178" fontId="4" fillId="0" borderId="0" xfId="1" applyNumberFormat="1" applyFont="1" applyFill="1" applyBorder="1" applyAlignment="1">
      <alignment horizontal="right" vertical="center" indent="1"/>
    </xf>
    <xf numFmtId="178" fontId="4" fillId="0" borderId="0" xfId="1" applyNumberFormat="1" applyFont="1" applyFill="1" applyBorder="1" applyAlignment="1">
      <alignment horizontal="center" vertical="center"/>
    </xf>
    <xf numFmtId="178" fontId="4" fillId="0" borderId="84" xfId="1" applyNumberFormat="1" applyFont="1" applyFill="1" applyBorder="1" applyAlignment="1">
      <alignment horizontal="right" vertical="center" indent="1"/>
    </xf>
    <xf numFmtId="178" fontId="4" fillId="0" borderId="84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shrinkToFit="1"/>
    </xf>
    <xf numFmtId="176" fontId="8" fillId="0" borderId="84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distributed" vertical="center" indent="1"/>
    </xf>
    <xf numFmtId="0" fontId="3" fillId="0" borderId="0" xfId="0" applyFont="1" applyAlignment="1">
      <alignment horizontal="center"/>
    </xf>
    <xf numFmtId="0" fontId="3" fillId="0" borderId="76" xfId="0" applyFont="1" applyBorder="1" applyAlignment="1">
      <alignment horizontal="center" vertical="center" justifyLastLine="1"/>
    </xf>
    <xf numFmtId="0" fontId="6" fillId="0" borderId="77" xfId="0" applyFont="1" applyBorder="1" applyAlignment="1">
      <alignment horizontal="center" vertical="center"/>
    </xf>
    <xf numFmtId="0" fontId="6" fillId="0" borderId="87" xfId="0" applyFont="1" applyBorder="1" applyAlignment="1">
      <alignment horizontal="distributed" vertical="center" indent="1"/>
    </xf>
    <xf numFmtId="0" fontId="6" fillId="0" borderId="55" xfId="0" applyFont="1" applyBorder="1" applyAlignment="1">
      <alignment horizontal="center" vertical="center"/>
    </xf>
    <xf numFmtId="179" fontId="4" fillId="0" borderId="45" xfId="0" applyNumberFormat="1" applyFont="1" applyBorder="1" applyAlignment="1">
      <alignment horizontal="center" vertical="center"/>
    </xf>
    <xf numFmtId="176" fontId="4" fillId="0" borderId="89" xfId="0" applyNumberFormat="1" applyFont="1" applyBorder="1" applyAlignment="1">
      <alignment horizontal="center" vertical="center" shrinkToFit="1"/>
    </xf>
    <xf numFmtId="176" fontId="4" fillId="0" borderId="89" xfId="0" applyNumberFormat="1" applyFont="1" applyBorder="1" applyAlignment="1">
      <alignment horizontal="distributed" vertical="center" indent="1"/>
    </xf>
    <xf numFmtId="176" fontId="4" fillId="0" borderId="85" xfId="0" applyNumberFormat="1" applyFont="1" applyBorder="1" applyAlignment="1">
      <alignment horizontal="right" vertical="center"/>
    </xf>
    <xf numFmtId="176" fontId="6" fillId="0" borderId="63" xfId="0" applyNumberFormat="1" applyFont="1" applyBorder="1" applyAlignment="1">
      <alignment horizontal="right" vertical="center"/>
    </xf>
    <xf numFmtId="176" fontId="6" fillId="0" borderId="67" xfId="0" applyNumberFormat="1" applyFont="1" applyBorder="1" applyAlignment="1">
      <alignment horizontal="right" vertical="center"/>
    </xf>
    <xf numFmtId="176" fontId="6" fillId="0" borderId="78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62" xfId="0" applyNumberFormat="1" applyFont="1" applyBorder="1" applyAlignment="1">
      <alignment horizontal="right" vertical="center"/>
    </xf>
    <xf numFmtId="176" fontId="6" fillId="0" borderId="77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 applyProtection="1">
      <alignment vertical="center"/>
      <protection locked="0"/>
    </xf>
    <xf numFmtId="176" fontId="4" fillId="0" borderId="39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vertical="center"/>
    </xf>
    <xf numFmtId="176" fontId="4" fillId="0" borderId="81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6" fontId="4" fillId="0" borderId="42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 applyProtection="1">
      <alignment vertical="center"/>
      <protection locked="0"/>
    </xf>
    <xf numFmtId="176" fontId="4" fillId="0" borderId="42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176" fontId="16" fillId="0" borderId="37" xfId="7" applyNumberFormat="1" applyFont="1" applyFill="1" applyBorder="1" applyAlignment="1">
      <alignment horizontal="center" vertical="center"/>
    </xf>
    <xf numFmtId="176" fontId="4" fillId="0" borderId="85" xfId="0" applyNumberFormat="1" applyFont="1" applyBorder="1" applyAlignment="1" applyProtection="1">
      <alignment vertical="center"/>
      <protection locked="0"/>
    </xf>
    <xf numFmtId="176" fontId="4" fillId="0" borderId="72" xfId="0" applyNumberFormat="1" applyFont="1" applyBorder="1" applyAlignment="1">
      <alignment vertical="center"/>
    </xf>
    <xf numFmtId="176" fontId="4" fillId="0" borderId="93" xfId="0" applyNumberFormat="1" applyFont="1" applyBorder="1" applyAlignment="1">
      <alignment vertical="center"/>
    </xf>
    <xf numFmtId="176" fontId="4" fillId="0" borderId="94" xfId="0" applyNumberFormat="1" applyFont="1" applyBorder="1" applyAlignment="1" applyProtection="1">
      <alignment vertical="center"/>
      <protection locked="0"/>
    </xf>
    <xf numFmtId="176" fontId="4" fillId="0" borderId="95" xfId="0" applyNumberFormat="1" applyFont="1" applyBorder="1" applyAlignment="1" applyProtection="1">
      <alignment vertical="center"/>
      <protection locked="0"/>
    </xf>
    <xf numFmtId="176" fontId="4" fillId="0" borderId="95" xfId="0" applyNumberFormat="1" applyFont="1" applyBorder="1" applyAlignment="1">
      <alignment vertical="center"/>
    </xf>
    <xf numFmtId="179" fontId="4" fillId="0" borderId="95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right" vertical="center"/>
    </xf>
    <xf numFmtId="176" fontId="4" fillId="0" borderId="96" xfId="0" applyNumberFormat="1" applyFont="1" applyBorder="1" applyAlignment="1">
      <alignment vertical="center"/>
    </xf>
    <xf numFmtId="176" fontId="4" fillId="0" borderId="8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7" xfId="0" applyNumberFormat="1" applyFont="1" applyBorder="1" applyAlignment="1">
      <alignment vertical="center"/>
    </xf>
    <xf numFmtId="176" fontId="4" fillId="0" borderId="98" xfId="0" applyNumberFormat="1" applyFont="1" applyBorder="1" applyAlignment="1">
      <alignment vertical="center"/>
    </xf>
    <xf numFmtId="176" fontId="4" fillId="0" borderId="97" xfId="0" applyNumberFormat="1" applyFont="1" applyBorder="1" applyAlignment="1" applyProtection="1">
      <alignment vertical="center"/>
      <protection locked="0"/>
    </xf>
    <xf numFmtId="176" fontId="4" fillId="0" borderId="99" xfId="0" applyNumberFormat="1" applyFont="1" applyBorder="1" applyAlignment="1" applyProtection="1">
      <alignment vertical="center"/>
      <protection locked="0"/>
    </xf>
    <xf numFmtId="176" fontId="4" fillId="0" borderId="96" xfId="0" applyNumberFormat="1" applyFont="1" applyBorder="1" applyAlignment="1" applyProtection="1">
      <alignment vertical="center"/>
      <protection locked="0"/>
    </xf>
    <xf numFmtId="176" fontId="4" fillId="0" borderId="99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90" xfId="0" applyNumberFormat="1" applyFont="1" applyBorder="1" applyAlignment="1">
      <alignment horizontal="center" vertical="center" shrinkToFit="1"/>
    </xf>
    <xf numFmtId="176" fontId="4" fillId="0" borderId="63" xfId="0" applyNumberFormat="1" applyFont="1" applyBorder="1" applyAlignment="1">
      <alignment horizontal="center" vertical="distributed" textRotation="255" indent="2"/>
    </xf>
    <xf numFmtId="176" fontId="4" fillId="0" borderId="4" xfId="0" applyNumberFormat="1" applyFont="1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13" xfId="0" applyBorder="1" applyAlignment="1">
      <alignment horizontal="center" vertical="distributed" textRotation="255" indent="2"/>
    </xf>
    <xf numFmtId="176" fontId="4" fillId="0" borderId="38" xfId="0" applyNumberFormat="1" applyFont="1" applyBorder="1" applyAlignment="1">
      <alignment horizontal="distributed" vertical="center" indent="1"/>
    </xf>
    <xf numFmtId="176" fontId="4" fillId="0" borderId="66" xfId="0" applyNumberFormat="1" applyFont="1" applyBorder="1" applyAlignment="1">
      <alignment horizontal="distributed" vertical="center" indent="1"/>
    </xf>
    <xf numFmtId="176" fontId="4" fillId="0" borderId="72" xfId="0" applyNumberFormat="1" applyFont="1" applyBorder="1" applyAlignment="1">
      <alignment horizontal="distributed" vertical="center" indent="1"/>
    </xf>
    <xf numFmtId="176" fontId="4" fillId="0" borderId="10" xfId="0" applyNumberFormat="1" applyFont="1" applyBorder="1" applyAlignment="1">
      <alignment horizontal="center" vertical="distributed" textRotation="255" indent="1"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24" xfId="0" applyFont="1" applyBorder="1" applyAlignment="1">
      <alignment horizontal="center" vertical="distributed" textRotation="255" indent="1"/>
    </xf>
    <xf numFmtId="176" fontId="16" fillId="0" borderId="3" xfId="7" applyNumberFormat="1" applyFont="1" applyFill="1" applyBorder="1" applyAlignment="1">
      <alignment horizontal="center" vertical="center"/>
    </xf>
    <xf numFmtId="176" fontId="16" fillId="0" borderId="35" xfId="7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distributed" vertical="center" indent="2"/>
    </xf>
    <xf numFmtId="176" fontId="4" fillId="0" borderId="35" xfId="0" applyNumberFormat="1" applyFont="1" applyBorder="1" applyAlignment="1">
      <alignment horizontal="distributed" vertical="center" indent="2"/>
    </xf>
    <xf numFmtId="176" fontId="4" fillId="0" borderId="7" xfId="0" applyNumberFormat="1" applyFont="1" applyBorder="1" applyAlignment="1">
      <alignment horizontal="distributed" vertical="distributed" indent="1"/>
    </xf>
    <xf numFmtId="176" fontId="4" fillId="0" borderId="88" xfId="0" applyNumberFormat="1" applyFont="1" applyBorder="1" applyAlignment="1">
      <alignment horizontal="distributed" vertical="distributed" indent="1"/>
    </xf>
    <xf numFmtId="0" fontId="17" fillId="0" borderId="91" xfId="0" applyFont="1" applyBorder="1" applyAlignment="1">
      <alignment horizontal="left" vertical="center"/>
    </xf>
    <xf numFmtId="176" fontId="4" fillId="0" borderId="91" xfId="0" applyNumberFormat="1" applyFont="1" applyBorder="1" applyAlignment="1">
      <alignment horizontal="distributed" vertical="distributed" indent="1"/>
    </xf>
    <xf numFmtId="176" fontId="4" fillId="0" borderId="89" xfId="0" applyNumberFormat="1" applyFont="1" applyBorder="1" applyAlignment="1">
      <alignment horizontal="distributed" vertical="distributed" indent="1"/>
    </xf>
    <xf numFmtId="176" fontId="4" fillId="0" borderId="6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distributed" vertical="center" justifyLastLine="1"/>
    </xf>
    <xf numFmtId="176" fontId="4" fillId="0" borderId="48" xfId="0" applyNumberFormat="1" applyFont="1" applyBorder="1" applyAlignment="1">
      <alignment horizontal="distributed" vertical="center" justifyLastLine="1"/>
    </xf>
    <xf numFmtId="176" fontId="4" fillId="0" borderId="37" xfId="0" applyNumberFormat="1" applyFont="1" applyBorder="1" applyAlignment="1">
      <alignment horizontal="distributed" vertical="center" justifyLastLine="1"/>
    </xf>
    <xf numFmtId="176" fontId="4" fillId="0" borderId="18" xfId="0" applyNumberFormat="1" applyFont="1" applyBorder="1" applyAlignment="1">
      <alignment horizontal="distributed" vertical="center" justifyLastLine="1"/>
    </xf>
    <xf numFmtId="176" fontId="4" fillId="0" borderId="78" xfId="0" applyNumberFormat="1" applyFont="1" applyBorder="1" applyAlignment="1">
      <alignment horizontal="distributed" vertical="distributed" indent="1"/>
    </xf>
    <xf numFmtId="176" fontId="4" fillId="0" borderId="86" xfId="0" applyNumberFormat="1" applyFont="1" applyBorder="1" applyAlignment="1">
      <alignment horizontal="distributed" vertical="distributed" indent="1"/>
    </xf>
    <xf numFmtId="176" fontId="4" fillId="0" borderId="3" xfId="0" applyNumberFormat="1" applyFont="1" applyBorder="1" applyAlignment="1">
      <alignment horizontal="distributed" vertical="distributed" indent="1"/>
    </xf>
    <xf numFmtId="176" fontId="4" fillId="0" borderId="90" xfId="0" applyNumberFormat="1" applyFont="1" applyBorder="1" applyAlignment="1">
      <alignment horizontal="distributed" vertical="distributed" indent="1"/>
    </xf>
    <xf numFmtId="176" fontId="8" fillId="0" borderId="3" xfId="0" applyNumberFormat="1" applyFont="1" applyBorder="1" applyAlignment="1">
      <alignment horizontal="distributed" vertical="distributed" indent="1"/>
    </xf>
    <xf numFmtId="176" fontId="8" fillId="0" borderId="90" xfId="0" applyNumberFormat="1" applyFont="1" applyBorder="1" applyAlignment="1">
      <alignment horizontal="distributed" vertical="distributed" indent="1"/>
    </xf>
    <xf numFmtId="176" fontId="16" fillId="0" borderId="7" xfId="7" applyNumberFormat="1" applyFont="1" applyFill="1" applyBorder="1" applyAlignment="1">
      <alignment horizontal="center" vertical="center" justifyLastLine="1"/>
    </xf>
    <xf numFmtId="176" fontId="16" fillId="0" borderId="88" xfId="7" applyNumberFormat="1" applyFont="1" applyFill="1" applyBorder="1" applyAlignment="1">
      <alignment horizontal="center" vertical="center" justifyLastLine="1"/>
    </xf>
    <xf numFmtId="176" fontId="4" fillId="0" borderId="35" xfId="0" applyNumberFormat="1" applyFont="1" applyBorder="1" applyAlignment="1">
      <alignment horizontal="distributed" vertical="center" indent="1"/>
    </xf>
    <xf numFmtId="176" fontId="8" fillId="0" borderId="35" xfId="0" applyNumberFormat="1" applyFont="1" applyBorder="1" applyAlignment="1">
      <alignment horizontal="distributed" vertical="distributed" indent="1"/>
    </xf>
    <xf numFmtId="176" fontId="4" fillId="0" borderId="35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distributed" vertical="center" indent="1"/>
    </xf>
    <xf numFmtId="176" fontId="5" fillId="0" borderId="7" xfId="0" applyNumberFormat="1" applyFont="1" applyBorder="1" applyAlignment="1">
      <alignment horizontal="distributed" vertical="center" indent="1"/>
    </xf>
    <xf numFmtId="176" fontId="5" fillId="0" borderId="8" xfId="0" applyNumberFormat="1" applyFont="1" applyBorder="1" applyAlignment="1">
      <alignment horizontal="distributed" vertical="center" indent="1"/>
    </xf>
    <xf numFmtId="176" fontId="4" fillId="0" borderId="3" xfId="0" applyNumberFormat="1" applyFont="1" applyBorder="1" applyAlignment="1">
      <alignment horizontal="distributed" vertical="center" indent="1" shrinkToFit="1"/>
    </xf>
    <xf numFmtId="176" fontId="4" fillId="0" borderId="35" xfId="0" applyNumberFormat="1" applyFont="1" applyBorder="1" applyAlignment="1">
      <alignment horizontal="distributed" vertical="center" indent="1" shrinkToFit="1"/>
    </xf>
    <xf numFmtId="176" fontId="4" fillId="0" borderId="63" xfId="0" applyNumberFormat="1" applyFont="1" applyBorder="1" applyAlignment="1">
      <alignment horizontal="center" vertical="center" textRotation="255" wrapText="1"/>
    </xf>
    <xf numFmtId="176" fontId="4" fillId="0" borderId="4" xfId="0" applyNumberFormat="1" applyFont="1" applyBorder="1" applyAlignment="1">
      <alignment horizontal="center" vertical="center" textRotation="255" wrapText="1"/>
    </xf>
    <xf numFmtId="176" fontId="4" fillId="0" borderId="13" xfId="0" applyNumberFormat="1" applyFont="1" applyBorder="1" applyAlignment="1">
      <alignment horizontal="center" vertical="center" textRotation="255" wrapText="1"/>
    </xf>
    <xf numFmtId="176" fontId="5" fillId="0" borderId="2" xfId="0" applyNumberFormat="1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horizontal="distributed" vertical="center" justifyLastLine="1"/>
    </xf>
    <xf numFmtId="176" fontId="4" fillId="0" borderId="35" xfId="0" applyNumberFormat="1" applyFont="1" applyBorder="1" applyAlignment="1">
      <alignment horizontal="distributed" vertical="center" justifyLastLine="1"/>
    </xf>
    <xf numFmtId="176" fontId="16" fillId="0" borderId="20" xfId="7" applyNumberFormat="1" applyFont="1" applyFill="1" applyBorder="1" applyAlignment="1">
      <alignment horizontal="center" vertical="center"/>
    </xf>
    <xf numFmtId="176" fontId="16" fillId="0" borderId="21" xfId="7" applyNumberFormat="1" applyFont="1" applyFill="1" applyBorder="1" applyAlignment="1">
      <alignment horizontal="center" vertical="center"/>
    </xf>
    <xf numFmtId="176" fontId="16" fillId="0" borderId="22" xfId="7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distributed" vertical="center" indent="1"/>
    </xf>
    <xf numFmtId="176" fontId="4" fillId="0" borderId="6" xfId="0" applyNumberFormat="1" applyFont="1" applyBorder="1" applyAlignment="1">
      <alignment horizontal="distributed" vertical="center" indent="1"/>
    </xf>
    <xf numFmtId="176" fontId="4" fillId="0" borderId="1" xfId="0" applyNumberFormat="1" applyFont="1" applyBorder="1" applyAlignment="1">
      <alignment horizontal="distributed" vertical="center" indent="1"/>
    </xf>
    <xf numFmtId="176" fontId="4" fillId="0" borderId="61" xfId="0" applyNumberFormat="1" applyFont="1" applyBorder="1" applyAlignment="1">
      <alignment horizontal="distributed" vertical="center" indent="1"/>
    </xf>
    <xf numFmtId="176" fontId="4" fillId="0" borderId="50" xfId="0" applyNumberFormat="1" applyFont="1" applyBorder="1" applyAlignment="1">
      <alignment horizontal="distributed" vertical="center" indent="1"/>
    </xf>
    <xf numFmtId="176" fontId="16" fillId="0" borderId="62" xfId="7" applyNumberFormat="1" applyFont="1" applyFill="1" applyBorder="1" applyAlignment="1">
      <alignment horizontal="center" vertical="center"/>
    </xf>
    <xf numFmtId="176" fontId="16" fillId="0" borderId="6" xfId="7" applyNumberFormat="1" applyFont="1" applyFill="1" applyBorder="1" applyAlignment="1">
      <alignment horizontal="center" vertical="center"/>
    </xf>
    <xf numFmtId="176" fontId="4" fillId="0" borderId="60" xfId="0" applyNumberFormat="1" applyFont="1" applyBorder="1" applyAlignment="1">
      <alignment horizontal="distributed" vertical="center" indent="1"/>
    </xf>
    <xf numFmtId="176" fontId="4" fillId="0" borderId="49" xfId="0" applyNumberFormat="1" applyFont="1" applyBorder="1" applyAlignment="1">
      <alignment horizontal="distributed" vertical="center" indent="1"/>
    </xf>
    <xf numFmtId="176" fontId="4" fillId="0" borderId="70" xfId="0" applyNumberFormat="1" applyFont="1" applyBorder="1" applyAlignment="1">
      <alignment horizontal="center" vertical="center" textRotation="255"/>
    </xf>
    <xf numFmtId="176" fontId="4" fillId="0" borderId="69" xfId="0" applyNumberFormat="1" applyFont="1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176" fontId="4" fillId="0" borderId="64" xfId="0" applyNumberFormat="1" applyFont="1" applyBorder="1" applyAlignment="1">
      <alignment horizontal="distributed" vertical="center" justifyLastLine="1"/>
    </xf>
    <xf numFmtId="176" fontId="4" fillId="0" borderId="65" xfId="0" applyNumberFormat="1" applyFont="1" applyBorder="1" applyAlignment="1">
      <alignment horizontal="distributed" vertical="center" justifyLastLine="1"/>
    </xf>
    <xf numFmtId="176" fontId="4" fillId="0" borderId="20" xfId="0" applyNumberFormat="1" applyFont="1" applyBorder="1" applyAlignment="1">
      <alignment horizontal="distributed" vertical="center" indent="1"/>
    </xf>
    <xf numFmtId="176" fontId="4" fillId="0" borderId="21" xfId="0" applyNumberFormat="1" applyFont="1" applyBorder="1" applyAlignment="1">
      <alignment horizontal="distributed" vertical="center" indent="1"/>
    </xf>
    <xf numFmtId="176" fontId="4" fillId="0" borderId="22" xfId="0" applyNumberFormat="1" applyFont="1" applyBorder="1" applyAlignment="1">
      <alignment horizontal="distributed" vertical="center" indent="1"/>
    </xf>
    <xf numFmtId="176" fontId="11" fillId="0" borderId="60" xfId="0" applyNumberFormat="1" applyFont="1" applyBorder="1" applyAlignment="1">
      <alignment horizontal="distributed" vertical="center" indent="1"/>
    </xf>
    <xf numFmtId="176" fontId="11" fillId="0" borderId="49" xfId="0" applyNumberFormat="1" applyFont="1" applyBorder="1" applyAlignment="1">
      <alignment horizontal="distributed" vertical="center" indent="1"/>
    </xf>
    <xf numFmtId="176" fontId="4" fillId="0" borderId="62" xfId="0" applyNumberFormat="1" applyFont="1" applyBorder="1" applyAlignment="1">
      <alignment horizontal="distributed" vertical="center" indent="1"/>
    </xf>
    <xf numFmtId="0" fontId="13" fillId="0" borderId="0" xfId="7" applyAlignment="1"/>
    <xf numFmtId="176" fontId="4" fillId="0" borderId="0" xfId="0" applyNumberFormat="1" applyFont="1" applyAlignment="1">
      <alignment horizontal="right" shrinkToFit="1"/>
    </xf>
    <xf numFmtId="176" fontId="16" fillId="0" borderId="38" xfId="7" applyNumberFormat="1" applyFont="1" applyFill="1" applyBorder="1" applyAlignment="1">
      <alignment horizontal="center" vertical="center"/>
    </xf>
    <xf numFmtId="176" fontId="16" fillId="0" borderId="66" xfId="7" applyNumberFormat="1" applyFont="1" applyFill="1" applyBorder="1" applyAlignment="1">
      <alignment horizontal="center" vertical="center"/>
    </xf>
    <xf numFmtId="176" fontId="16" fillId="0" borderId="72" xfId="7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 indent="2"/>
    </xf>
    <xf numFmtId="0" fontId="3" fillId="0" borderId="13" xfId="0" applyFont="1" applyBorder="1" applyAlignment="1">
      <alignment horizontal="center" vertical="distributed" textRotation="255" indent="2"/>
    </xf>
    <xf numFmtId="176" fontId="4" fillId="0" borderId="67" xfId="0" applyNumberFormat="1" applyFont="1" applyBorder="1" applyAlignment="1">
      <alignment horizontal="center" vertical="center" textRotation="255"/>
    </xf>
    <xf numFmtId="176" fontId="4" fillId="0" borderId="12" xfId="0" applyNumberFormat="1" applyFont="1" applyBorder="1" applyAlignment="1">
      <alignment horizontal="center" vertical="center" textRotation="255"/>
    </xf>
    <xf numFmtId="176" fontId="4" fillId="0" borderId="24" xfId="0" applyNumberFormat="1" applyFont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 textRotation="255"/>
    </xf>
    <xf numFmtId="176" fontId="5" fillId="0" borderId="14" xfId="0" applyNumberFormat="1" applyFont="1" applyBorder="1" applyAlignment="1">
      <alignment horizontal="center" vertical="center" textRotation="255"/>
    </xf>
    <xf numFmtId="176" fontId="16" fillId="0" borderId="67" xfId="7" applyNumberFormat="1" applyFont="1" applyFill="1" applyBorder="1" applyAlignment="1">
      <alignment horizontal="center" vertical="center" textRotation="255"/>
    </xf>
    <xf numFmtId="176" fontId="16" fillId="0" borderId="12" xfId="7" applyNumberFormat="1" applyFont="1" applyFill="1" applyBorder="1" applyAlignment="1">
      <alignment horizontal="center" vertical="center" textRotation="255"/>
    </xf>
    <xf numFmtId="176" fontId="16" fillId="0" borderId="24" xfId="7" applyNumberFormat="1" applyFont="1" applyFill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justifyLastLine="1"/>
    </xf>
    <xf numFmtId="176" fontId="4" fillId="0" borderId="88" xfId="0" applyNumberFormat="1" applyFont="1" applyBorder="1" applyAlignment="1">
      <alignment horizontal="center" vertical="center" justifyLastLine="1"/>
    </xf>
    <xf numFmtId="176" fontId="4" fillId="0" borderId="61" xfId="0" applyNumberFormat="1" applyFont="1" applyBorder="1" applyAlignment="1">
      <alignment horizontal="center" vertical="center" justifyLastLine="1"/>
    </xf>
    <xf numFmtId="176" fontId="4" fillId="0" borderId="92" xfId="0" applyNumberFormat="1" applyFont="1" applyBorder="1" applyAlignment="1">
      <alignment horizontal="center" vertical="center" justifyLastLine="1"/>
    </xf>
    <xf numFmtId="176" fontId="16" fillId="0" borderId="61" xfId="7" applyNumberFormat="1" applyFont="1" applyFill="1" applyBorder="1" applyAlignment="1">
      <alignment horizontal="center" vertical="center" justifyLastLine="1"/>
    </xf>
    <xf numFmtId="176" fontId="16" fillId="0" borderId="92" xfId="7" applyNumberFormat="1" applyFont="1" applyFill="1" applyBorder="1" applyAlignment="1">
      <alignment horizontal="center" vertical="center" justifyLastLine="1"/>
    </xf>
    <xf numFmtId="176" fontId="13" fillId="0" borderId="63" xfId="7" applyNumberFormat="1" applyFill="1" applyBorder="1" applyAlignment="1">
      <alignment horizontal="center" vertical="center"/>
    </xf>
    <xf numFmtId="0" fontId="13" fillId="0" borderId="4" xfId="7" applyFill="1" applyBorder="1" applyAlignment="1">
      <alignment horizontal="center" vertical="center"/>
    </xf>
    <xf numFmtId="176" fontId="13" fillId="0" borderId="67" xfId="7" applyNumberFormat="1" applyFill="1" applyBorder="1" applyAlignment="1">
      <alignment horizontal="center" vertical="center"/>
    </xf>
    <xf numFmtId="0" fontId="13" fillId="0" borderId="12" xfId="7" applyFill="1" applyBorder="1" applyAlignment="1">
      <alignment horizontal="center" vertical="center"/>
    </xf>
    <xf numFmtId="0" fontId="13" fillId="0" borderId="78" xfId="7" applyFill="1" applyBorder="1" applyAlignment="1">
      <alignment horizontal="center" vertical="center"/>
    </xf>
    <xf numFmtId="0" fontId="13" fillId="0" borderId="76" xfId="7" applyFill="1" applyBorder="1" applyAlignment="1">
      <alignment horizontal="center" vertical="center"/>
    </xf>
    <xf numFmtId="0" fontId="13" fillId="0" borderId="48" xfId="7" applyFill="1" applyBorder="1" applyAlignment="1">
      <alignment horizontal="center" vertical="center"/>
    </xf>
  </cellXfs>
  <cellStyles count="8">
    <cellStyle name="パーセント" xfId="1" builtinId="5"/>
    <cellStyle name="パーセント 2" xfId="5" xr:uid="{00000000-0005-0000-0000-000001000000}"/>
    <cellStyle name="ハイパーリンク" xfId="7" builtinId="8"/>
    <cellStyle name="会計（小数０桁）" xfId="3" xr:uid="{00000000-0005-0000-0000-000003000000}"/>
    <cellStyle name="桁区切り 2" xfId="6" xr:uid="{00000000-0005-0000-0000-000004000000}"/>
    <cellStyle name="標準" xfId="0" builtinId="0"/>
    <cellStyle name="標準 2" xfId="2" xr:uid="{00000000-0005-0000-0000-000006000000}"/>
    <cellStyle name="未定義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kyo23city-kuchokai.jp/seido/gaiyo_1.html" TargetMode="External"/><Relationship Id="rId13" Type="http://schemas.openxmlformats.org/officeDocument/2006/relationships/hyperlink" Target="http://www.tokyo23city-kuchokai.jp/seido/gaiyo_1.html" TargetMode="External"/><Relationship Id="rId3" Type="http://schemas.openxmlformats.org/officeDocument/2006/relationships/hyperlink" Target="http://www.tokyo23city-kuchokai.jp/seido/gaiyo_9.html" TargetMode="External"/><Relationship Id="rId7" Type="http://schemas.openxmlformats.org/officeDocument/2006/relationships/hyperlink" Target="http://www.tokyo23city-kuchokai.jp/seido/gaiyo_1.html" TargetMode="External"/><Relationship Id="rId12" Type="http://schemas.openxmlformats.org/officeDocument/2006/relationships/hyperlink" Target="http://www.tokyo23city-kuchokai.jp/seido/gaiyo_1.html" TargetMode="External"/><Relationship Id="rId2" Type="http://schemas.openxmlformats.org/officeDocument/2006/relationships/hyperlink" Target="https://www.tokyo23city-kuchokai.jp/seido/gaiyo.html" TargetMode="External"/><Relationship Id="rId1" Type="http://schemas.openxmlformats.org/officeDocument/2006/relationships/hyperlink" Target="https://www.tokyo23city-kuchokai.jp/seido/gaiyo_9.html" TargetMode="External"/><Relationship Id="rId6" Type="http://schemas.openxmlformats.org/officeDocument/2006/relationships/hyperlink" Target="http://www.tokyo23city-kuchokai.jp/seido/gaiyo_1.html" TargetMode="External"/><Relationship Id="rId11" Type="http://schemas.openxmlformats.org/officeDocument/2006/relationships/hyperlink" Target="http://www.tokyo23city-kuchokai.jp/seido/gaiyo_1.html" TargetMode="External"/><Relationship Id="rId5" Type="http://schemas.openxmlformats.org/officeDocument/2006/relationships/hyperlink" Target="http://www.tokyo23city-kuchokai.jp/seido/gaiyo_1.html" TargetMode="External"/><Relationship Id="rId10" Type="http://schemas.openxmlformats.org/officeDocument/2006/relationships/hyperlink" Target="http://www.tokyo23city-kuchokai.jp/seido/gaiyo_1.html" TargetMode="External"/><Relationship Id="rId4" Type="http://schemas.openxmlformats.org/officeDocument/2006/relationships/hyperlink" Target="http://www.tokyo23city-kuchokai.jp/seido/gaiyo_1.html" TargetMode="External"/><Relationship Id="rId9" Type="http://schemas.openxmlformats.org/officeDocument/2006/relationships/hyperlink" Target="http://www.tokyo23city-kuchokai.jp/seido/gaiyo_1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kyo23city-kuchokai.jp/seido/gaiyo_1.html" TargetMode="External"/><Relationship Id="rId2" Type="http://schemas.openxmlformats.org/officeDocument/2006/relationships/hyperlink" Target="http://www.tokyo23city-kuchokai.jp/seido/gaiyo_1.html" TargetMode="External"/><Relationship Id="rId1" Type="http://schemas.openxmlformats.org/officeDocument/2006/relationships/hyperlink" Target="https://www.tokyo23city-kuchokai.jp/seido/gaiyo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tokyo23city-kuchokai.jp/seido/gaiyo_1.html" TargetMode="External"/><Relationship Id="rId4" Type="http://schemas.openxmlformats.org/officeDocument/2006/relationships/hyperlink" Target="http://www.tokyo23city-kuchokai.jp/seido/gaiyo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4"/>
  <sheetViews>
    <sheetView tabSelected="1" zoomScale="70" zoomScaleNormal="70" zoomScaleSheetLayoutView="70" workbookViewId="0">
      <pane xSplit="5" ySplit="5" topLeftCell="F6" activePane="bottomRight" state="frozen"/>
      <selection activeCell="N2" sqref="N2"/>
      <selection pane="topRight" activeCell="N2" sqref="N2"/>
      <selection pane="bottomLeft" activeCell="N2" sqref="N2"/>
      <selection pane="bottomRight" activeCell="G7" sqref="G7"/>
    </sheetView>
  </sheetViews>
  <sheetFormatPr defaultColWidth="10" defaultRowHeight="15.75" customHeight="1" x14ac:dyDescent="0.15"/>
  <cols>
    <col min="1" max="1" width="1.875" style="2" customWidth="1"/>
    <col min="2" max="2" width="3.75" style="2" customWidth="1"/>
    <col min="3" max="3" width="3" style="2" customWidth="1"/>
    <col min="4" max="5" width="11" style="2" customWidth="1"/>
    <col min="6" max="8" width="16.125" style="2" customWidth="1"/>
    <col min="9" max="9" width="12" style="2" customWidth="1"/>
    <col min="10" max="10" width="3.125" style="2" customWidth="1"/>
    <col min="11" max="11" width="3.75" style="2" customWidth="1"/>
    <col min="12" max="12" width="3" style="2" customWidth="1"/>
    <col min="13" max="14" width="11" style="2" customWidth="1"/>
    <col min="15" max="17" width="16.125" style="2" customWidth="1"/>
    <col min="18" max="18" width="12" style="2" customWidth="1"/>
    <col min="19" max="20" width="8" style="2" customWidth="1"/>
    <col min="21" max="21" width="2" style="2" customWidth="1"/>
    <col min="22" max="22" width="6" style="2" customWidth="1"/>
    <col min="23" max="23" width="4" style="2" customWidth="1"/>
    <col min="24" max="16384" width="10" style="2"/>
  </cols>
  <sheetData>
    <row r="1" spans="2:18" ht="18" customHeight="1" x14ac:dyDescent="0.2">
      <c r="B1" s="52" t="s">
        <v>136</v>
      </c>
      <c r="C1" s="7"/>
      <c r="D1" s="7"/>
      <c r="E1" s="7"/>
      <c r="F1" s="7"/>
      <c r="G1" s="7"/>
      <c r="H1" s="7"/>
      <c r="I1" s="7"/>
      <c r="J1" s="7"/>
      <c r="K1" s="8"/>
      <c r="L1" s="7"/>
      <c r="M1" s="7"/>
      <c r="N1" s="7"/>
      <c r="O1" s="7"/>
      <c r="P1" s="7"/>
      <c r="Q1" s="7"/>
      <c r="R1" s="7"/>
    </row>
    <row r="2" spans="2:18" ht="17.25" customHeight="1" x14ac:dyDescent="0.15">
      <c r="B2" s="9" t="s">
        <v>68</v>
      </c>
      <c r="C2" s="7"/>
      <c r="D2" s="7"/>
      <c r="E2" s="7"/>
      <c r="F2" s="7"/>
      <c r="G2" s="7"/>
      <c r="H2" s="245" t="s">
        <v>88</v>
      </c>
      <c r="I2" s="245"/>
      <c r="J2" s="109"/>
      <c r="K2" s="9" t="s">
        <v>69</v>
      </c>
      <c r="L2" s="7"/>
      <c r="M2" s="7"/>
      <c r="N2" s="7"/>
      <c r="O2" s="7"/>
      <c r="P2" s="7"/>
      <c r="Q2" s="245" t="s">
        <v>88</v>
      </c>
      <c r="R2" s="245"/>
    </row>
    <row r="3" spans="2:18" ht="4.5" customHeight="1" x14ac:dyDescent="0.15">
      <c r="B3" s="9"/>
      <c r="C3" s="7"/>
      <c r="D3" s="7"/>
      <c r="E3" s="7"/>
      <c r="F3" s="7"/>
      <c r="G3" s="7"/>
      <c r="H3" s="245"/>
      <c r="I3" s="245"/>
      <c r="J3" s="109"/>
      <c r="K3" s="9"/>
      <c r="L3" s="7"/>
      <c r="M3" s="7"/>
      <c r="N3" s="7"/>
      <c r="O3" s="7"/>
      <c r="P3" s="7"/>
      <c r="Q3" s="245"/>
      <c r="R3" s="245"/>
    </row>
    <row r="4" spans="2:18" ht="16.5" customHeight="1" x14ac:dyDescent="0.15">
      <c r="B4" s="194" t="s">
        <v>57</v>
      </c>
      <c r="C4" s="195"/>
      <c r="D4" s="195"/>
      <c r="E4" s="195"/>
      <c r="F4" s="53" t="s">
        <v>137</v>
      </c>
      <c r="G4" s="54" t="s">
        <v>132</v>
      </c>
      <c r="H4" s="10" t="s">
        <v>70</v>
      </c>
      <c r="I4" s="11" t="s">
        <v>71</v>
      </c>
      <c r="J4" s="104"/>
      <c r="K4" s="236" t="s">
        <v>57</v>
      </c>
      <c r="L4" s="195"/>
      <c r="M4" s="195"/>
      <c r="N4" s="195"/>
      <c r="O4" s="53" t="str">
        <f>F4</f>
        <v>令和5年度</v>
      </c>
      <c r="P4" s="54" t="str">
        <f>O4</f>
        <v>令和5年度</v>
      </c>
      <c r="Q4" s="10" t="s">
        <v>70</v>
      </c>
      <c r="R4" s="11" t="s">
        <v>71</v>
      </c>
    </row>
    <row r="5" spans="2:18" ht="16.5" customHeight="1" x14ac:dyDescent="0.15">
      <c r="B5" s="196"/>
      <c r="C5" s="197"/>
      <c r="D5" s="197"/>
      <c r="E5" s="197"/>
      <c r="F5" s="153" t="s">
        <v>138</v>
      </c>
      <c r="G5" s="55" t="s">
        <v>95</v>
      </c>
      <c r="H5" s="13" t="s">
        <v>63</v>
      </c>
      <c r="I5" s="14" t="s">
        <v>87</v>
      </c>
      <c r="J5" s="110"/>
      <c r="K5" s="237"/>
      <c r="L5" s="197"/>
      <c r="M5" s="197"/>
      <c r="N5" s="197"/>
      <c r="O5" s="12" t="s">
        <v>139</v>
      </c>
      <c r="P5" s="55" t="s">
        <v>96</v>
      </c>
      <c r="Q5" s="13" t="s">
        <v>63</v>
      </c>
      <c r="R5" s="14" t="s">
        <v>89</v>
      </c>
    </row>
    <row r="6" spans="2:18" ht="17.25" customHeight="1" x14ac:dyDescent="0.15">
      <c r="B6" s="173" t="s">
        <v>72</v>
      </c>
      <c r="C6" s="258" t="s">
        <v>118</v>
      </c>
      <c r="D6" s="198" t="s">
        <v>94</v>
      </c>
      <c r="E6" s="199"/>
      <c r="F6" s="15">
        <v>1426135738</v>
      </c>
      <c r="G6" s="157">
        <v>1354336113</v>
      </c>
      <c r="H6" s="155">
        <f>F6-G6</f>
        <v>71799625</v>
      </c>
      <c r="I6" s="17">
        <f>IF(AND(F6&lt;&gt;0,G6&lt;&gt;0),ROUND((F6-G6)/G6,3),IF(AND(F6&lt;&gt;0,G6=0),"皆増",IF(AND(F6=0,G6&lt;&gt;0),"皆減","")))</f>
        <v>5.2999999999999999E-2</v>
      </c>
      <c r="J6" s="105"/>
      <c r="K6" s="173" t="s">
        <v>72</v>
      </c>
      <c r="L6" s="251" t="s">
        <v>118</v>
      </c>
      <c r="M6" s="198" t="s">
        <v>94</v>
      </c>
      <c r="N6" s="199"/>
      <c r="O6" s="15">
        <f t="shared" ref="O6:O21" si="0">F6</f>
        <v>1426135738</v>
      </c>
      <c r="P6" s="56">
        <f>O6</f>
        <v>1426135738</v>
      </c>
      <c r="Q6" s="16">
        <f t="shared" ref="Q6:Q11" si="1">O6-P6</f>
        <v>0</v>
      </c>
      <c r="R6" s="17">
        <f t="shared" ref="R6:R11" si="2">ROUND(Q6/P6,3)</f>
        <v>0</v>
      </c>
    </row>
    <row r="7" spans="2:18" ht="17.25" customHeight="1" x14ac:dyDescent="0.15">
      <c r="B7" s="174"/>
      <c r="C7" s="259"/>
      <c r="D7" s="200" t="s">
        <v>55</v>
      </c>
      <c r="E7" s="201"/>
      <c r="F7" s="1">
        <v>598532822</v>
      </c>
      <c r="G7" s="154">
        <v>550693684</v>
      </c>
      <c r="H7" s="156">
        <f>F7-G7</f>
        <v>47839138</v>
      </c>
      <c r="I7" s="18">
        <f>IF(AND(F7&lt;&gt;0,G7&lt;&gt;0),ROUND((F7-G7)/G7,3),IF(AND(F7&lt;&gt;0,G7=0),"皆増",IF(AND(F7=0,G7&lt;&gt;0),"皆減","")))</f>
        <v>8.6999999999999994E-2</v>
      </c>
      <c r="J7" s="105"/>
      <c r="K7" s="174"/>
      <c r="L7" s="252"/>
      <c r="M7" s="200" t="s">
        <v>55</v>
      </c>
      <c r="N7" s="201"/>
      <c r="O7" s="1">
        <f t="shared" si="0"/>
        <v>598532822</v>
      </c>
      <c r="P7" s="57">
        <f t="shared" ref="P7:P10" si="3">O7</f>
        <v>598532822</v>
      </c>
      <c r="Q7" s="50">
        <f t="shared" si="1"/>
        <v>0</v>
      </c>
      <c r="R7" s="18">
        <f t="shared" si="2"/>
        <v>0</v>
      </c>
    </row>
    <row r="8" spans="2:18" ht="17.25" customHeight="1" x14ac:dyDescent="0.15">
      <c r="B8" s="174"/>
      <c r="C8" s="259"/>
      <c r="D8" s="200" t="s">
        <v>56</v>
      </c>
      <c r="E8" s="201"/>
      <c r="F8" s="1">
        <v>10000</v>
      </c>
      <c r="G8" s="154">
        <v>10000</v>
      </c>
      <c r="H8" s="156">
        <f>F8-G8</f>
        <v>0</v>
      </c>
      <c r="I8" s="18">
        <f>IF(AND(F8&lt;&gt;0,G8&lt;&gt;0),ROUND((F8-G8)/G8,3),IF(AND(F8&lt;&gt;0,G8=0),"皆増",IF(AND(F8=0,G8&lt;&gt;0),"皆減","")))</f>
        <v>0</v>
      </c>
      <c r="J8" s="105"/>
      <c r="K8" s="174"/>
      <c r="L8" s="252"/>
      <c r="M8" s="200" t="s">
        <v>56</v>
      </c>
      <c r="N8" s="201"/>
      <c r="O8" s="1">
        <f t="shared" si="0"/>
        <v>10000</v>
      </c>
      <c r="P8" s="57">
        <f t="shared" si="3"/>
        <v>10000</v>
      </c>
      <c r="Q8" s="50">
        <f t="shared" si="1"/>
        <v>0</v>
      </c>
      <c r="R8" s="19">
        <f t="shared" si="2"/>
        <v>0</v>
      </c>
    </row>
    <row r="9" spans="2:18" ht="17.25" customHeight="1" x14ac:dyDescent="0.15">
      <c r="B9" s="174"/>
      <c r="C9" s="259"/>
      <c r="D9" s="202" t="s">
        <v>111</v>
      </c>
      <c r="E9" s="203"/>
      <c r="F9" s="135">
        <v>85349212</v>
      </c>
      <c r="G9" s="158">
        <v>74610240</v>
      </c>
      <c r="H9" s="50">
        <f t="shared" ref="H9:H23" si="4">F9-G9</f>
        <v>10738972</v>
      </c>
      <c r="I9" s="26">
        <f t="shared" ref="I9:I49" si="5">IF(AND(F9&lt;&gt;0,G9&lt;&gt;0),ROUND((F9-G9)/G9,3),IF(AND(F9&lt;&gt;0,G9=0),"皆増",IF(AND(F9=0,G9&lt;&gt;0),"皆減","")))</f>
        <v>0.14399999999999999</v>
      </c>
      <c r="J9" s="106"/>
      <c r="K9" s="174"/>
      <c r="L9" s="252"/>
      <c r="M9" s="202" t="s">
        <v>111</v>
      </c>
      <c r="N9" s="203"/>
      <c r="O9" s="135">
        <f t="shared" si="0"/>
        <v>85349212</v>
      </c>
      <c r="P9" s="21">
        <f t="shared" si="3"/>
        <v>85349212</v>
      </c>
      <c r="Q9" s="50">
        <f t="shared" si="1"/>
        <v>0</v>
      </c>
      <c r="R9" s="19">
        <f t="shared" si="2"/>
        <v>0</v>
      </c>
    </row>
    <row r="10" spans="2:18" ht="17.25" customHeight="1" x14ac:dyDescent="0.15">
      <c r="B10" s="174"/>
      <c r="C10" s="259"/>
      <c r="D10" s="171" t="s">
        <v>126</v>
      </c>
      <c r="E10" s="172"/>
      <c r="F10" s="135">
        <v>125611</v>
      </c>
      <c r="G10" s="158">
        <v>3000</v>
      </c>
      <c r="H10" s="50">
        <f t="shared" si="4"/>
        <v>122611</v>
      </c>
      <c r="I10" s="26" t="s">
        <v>140</v>
      </c>
      <c r="J10" s="106"/>
      <c r="K10" s="174"/>
      <c r="L10" s="252"/>
      <c r="M10" s="171" t="s">
        <v>126</v>
      </c>
      <c r="N10" s="172"/>
      <c r="O10" s="135">
        <f t="shared" si="0"/>
        <v>125611</v>
      </c>
      <c r="P10" s="21">
        <f t="shared" si="3"/>
        <v>125611</v>
      </c>
      <c r="Q10" s="50">
        <f t="shared" si="1"/>
        <v>0</v>
      </c>
      <c r="R10" s="19">
        <f t="shared" si="2"/>
        <v>0</v>
      </c>
    </row>
    <row r="11" spans="2:18" ht="17.25" customHeight="1" x14ac:dyDescent="0.15">
      <c r="B11" s="174"/>
      <c r="C11" s="260"/>
      <c r="D11" s="192" t="s">
        <v>73</v>
      </c>
      <c r="E11" s="193"/>
      <c r="F11" s="136">
        <f>SUM(F6:F10)</f>
        <v>2110153383</v>
      </c>
      <c r="G11" s="159">
        <f>SUM(G6:G10)</f>
        <v>1979653037</v>
      </c>
      <c r="H11" s="22">
        <f>F11-G11</f>
        <v>130500346</v>
      </c>
      <c r="I11" s="23">
        <f t="shared" si="5"/>
        <v>6.6000000000000003E-2</v>
      </c>
      <c r="J11" s="105"/>
      <c r="K11" s="174"/>
      <c r="L11" s="253"/>
      <c r="M11" s="192" t="s">
        <v>73</v>
      </c>
      <c r="N11" s="193"/>
      <c r="O11" s="136">
        <f t="shared" si="0"/>
        <v>2110153383</v>
      </c>
      <c r="P11" s="58">
        <f>SUM(P6:P10)</f>
        <v>2110153383</v>
      </c>
      <c r="Q11" s="22">
        <f t="shared" si="1"/>
        <v>0</v>
      </c>
      <c r="R11" s="23">
        <f t="shared" si="2"/>
        <v>0</v>
      </c>
    </row>
    <row r="12" spans="2:18" ht="17.25" customHeight="1" x14ac:dyDescent="0.15">
      <c r="B12" s="249"/>
      <c r="C12" s="183" t="s">
        <v>74</v>
      </c>
      <c r="D12" s="184"/>
      <c r="E12" s="184"/>
      <c r="F12" s="137">
        <v>0.55100000000000005</v>
      </c>
      <c r="G12" s="160">
        <v>0.55100000000000005</v>
      </c>
      <c r="H12" s="24" t="s">
        <v>6</v>
      </c>
      <c r="I12" s="20" t="s">
        <v>6</v>
      </c>
      <c r="J12" s="106"/>
      <c r="K12" s="175"/>
      <c r="L12" s="185" t="s">
        <v>74</v>
      </c>
      <c r="M12" s="186"/>
      <c r="N12" s="186"/>
      <c r="O12" s="137">
        <f t="shared" si="0"/>
        <v>0.55100000000000005</v>
      </c>
      <c r="P12" s="118">
        <f>O12</f>
        <v>0.55100000000000005</v>
      </c>
      <c r="Q12" s="24" t="s">
        <v>6</v>
      </c>
      <c r="R12" s="25" t="s">
        <v>6</v>
      </c>
    </row>
    <row r="13" spans="2:18" ht="17.25" customHeight="1" x14ac:dyDescent="0.15">
      <c r="B13" s="249"/>
      <c r="C13" s="185" t="s">
        <v>75</v>
      </c>
      <c r="D13" s="186"/>
      <c r="E13" s="186"/>
      <c r="F13" s="1">
        <v>1162694514</v>
      </c>
      <c r="G13" s="154">
        <f>ROUND(G11*G12,0)</f>
        <v>1090788823</v>
      </c>
      <c r="H13" s="50">
        <f t="shared" ref="H13:H22" si="6">F13-G13</f>
        <v>71905691</v>
      </c>
      <c r="I13" s="23">
        <f>IF(AND(F13&lt;&gt;0,G13&lt;&gt;0),ROUND((F13-G13)/G13,3),IF(AND(F13&lt;&gt;0,G13=0),"皆増",IF(AND(F13=0,G13&lt;&gt;0),"皆減","")))</f>
        <v>6.6000000000000003E-2</v>
      </c>
      <c r="J13" s="105"/>
      <c r="K13" s="175"/>
      <c r="L13" s="185" t="s">
        <v>75</v>
      </c>
      <c r="M13" s="186"/>
      <c r="N13" s="186"/>
      <c r="O13" s="1">
        <f t="shared" si="0"/>
        <v>1162694514</v>
      </c>
      <c r="P13" s="59">
        <f>ROUND(P11*P12,0)</f>
        <v>1162694514</v>
      </c>
      <c r="Q13" s="50">
        <f t="shared" ref="Q13:Q38" si="7">O13-P13</f>
        <v>0</v>
      </c>
      <c r="R13" s="26">
        <f t="shared" ref="R13:R43" si="8">ROUND(Q13/P13,3)</f>
        <v>0</v>
      </c>
    </row>
    <row r="14" spans="2:18" ht="17.25" customHeight="1" x14ac:dyDescent="0.15">
      <c r="B14" s="249"/>
      <c r="C14" s="183" t="s">
        <v>76</v>
      </c>
      <c r="D14" s="184"/>
      <c r="E14" s="184"/>
      <c r="F14" s="138">
        <v>31721912</v>
      </c>
      <c r="G14" s="121">
        <v>18547645</v>
      </c>
      <c r="H14" s="50">
        <f t="shared" si="6"/>
        <v>13174267</v>
      </c>
      <c r="I14" s="20" t="s">
        <v>6</v>
      </c>
      <c r="J14" s="106"/>
      <c r="K14" s="175"/>
      <c r="L14" s="185" t="s">
        <v>76</v>
      </c>
      <c r="M14" s="186"/>
      <c r="N14" s="186"/>
      <c r="O14" s="138">
        <f t="shared" si="0"/>
        <v>31721912</v>
      </c>
      <c r="P14" s="60">
        <f>O14</f>
        <v>31721912</v>
      </c>
      <c r="Q14" s="50">
        <f t="shared" si="7"/>
        <v>0</v>
      </c>
      <c r="R14" s="26">
        <f t="shared" si="8"/>
        <v>0</v>
      </c>
    </row>
    <row r="15" spans="2:18" ht="17.25" customHeight="1" x14ac:dyDescent="0.15">
      <c r="B15" s="249"/>
      <c r="C15" s="254" t="s">
        <v>129</v>
      </c>
      <c r="D15" s="255"/>
      <c r="E15" s="255"/>
      <c r="F15" s="138">
        <f>+F13+F14</f>
        <v>1194416426</v>
      </c>
      <c r="G15" s="121">
        <f>+G13+G14</f>
        <v>1109336468</v>
      </c>
      <c r="H15" s="50">
        <f t="shared" si="6"/>
        <v>85079958</v>
      </c>
      <c r="I15" s="26">
        <f t="shared" si="5"/>
        <v>7.6999999999999999E-2</v>
      </c>
      <c r="J15" s="105"/>
      <c r="K15" s="175"/>
      <c r="L15" s="254" t="s">
        <v>92</v>
      </c>
      <c r="M15" s="255"/>
      <c r="N15" s="255"/>
      <c r="O15" s="138">
        <f t="shared" si="0"/>
        <v>1194416426</v>
      </c>
      <c r="P15" s="60">
        <f>P13+P14</f>
        <v>1194416426</v>
      </c>
      <c r="Q15" s="50">
        <f t="shared" si="7"/>
        <v>0</v>
      </c>
      <c r="R15" s="26">
        <f t="shared" si="8"/>
        <v>0</v>
      </c>
    </row>
    <row r="16" spans="2:18" ht="17.25" customHeight="1" x14ac:dyDescent="0.15">
      <c r="B16" s="249"/>
      <c r="C16" s="256" t="s">
        <v>77</v>
      </c>
      <c r="D16" s="204" t="s">
        <v>127</v>
      </c>
      <c r="E16" s="205"/>
      <c r="F16" s="1">
        <f>ROUND(F15*95/100,0)</f>
        <v>1134695605</v>
      </c>
      <c r="G16" s="154">
        <f>ROUND(G15*95/100,0)</f>
        <v>1053869645</v>
      </c>
      <c r="H16" s="50">
        <f t="shared" si="6"/>
        <v>80825960</v>
      </c>
      <c r="I16" s="26">
        <f t="shared" si="5"/>
        <v>7.6999999999999999E-2</v>
      </c>
      <c r="J16" s="105"/>
      <c r="K16" s="175"/>
      <c r="L16" s="256" t="s">
        <v>77</v>
      </c>
      <c r="M16" s="261" t="s">
        <v>66</v>
      </c>
      <c r="N16" s="262"/>
      <c r="O16" s="1">
        <f t="shared" si="0"/>
        <v>1134695605</v>
      </c>
      <c r="P16" s="59">
        <f>ROUND(P15*0.95,0)</f>
        <v>1134695605</v>
      </c>
      <c r="Q16" s="50">
        <f t="shared" si="7"/>
        <v>0</v>
      </c>
      <c r="R16" s="26">
        <f t="shared" si="8"/>
        <v>0</v>
      </c>
    </row>
    <row r="17" spans="2:18" ht="17.25" customHeight="1" x14ac:dyDescent="0.15">
      <c r="B17" s="250"/>
      <c r="C17" s="257"/>
      <c r="D17" s="265" t="s">
        <v>128</v>
      </c>
      <c r="E17" s="266"/>
      <c r="F17" s="139">
        <f>+F15-F16</f>
        <v>59720821</v>
      </c>
      <c r="G17" s="161">
        <f>+G15-G16</f>
        <v>55466823</v>
      </c>
      <c r="H17" s="27">
        <f t="shared" si="6"/>
        <v>4253998</v>
      </c>
      <c r="I17" s="28">
        <f t="shared" si="5"/>
        <v>7.6999999999999999E-2</v>
      </c>
      <c r="J17" s="105"/>
      <c r="K17" s="176"/>
      <c r="L17" s="257"/>
      <c r="M17" s="263" t="s">
        <v>67</v>
      </c>
      <c r="N17" s="264"/>
      <c r="O17" s="139">
        <f t="shared" si="0"/>
        <v>59720821</v>
      </c>
      <c r="P17" s="61">
        <f>+P15-P16</f>
        <v>59720821</v>
      </c>
      <c r="Q17" s="27">
        <f t="shared" si="7"/>
        <v>0</v>
      </c>
      <c r="R17" s="28">
        <f t="shared" si="8"/>
        <v>0</v>
      </c>
    </row>
    <row r="18" spans="2:18" ht="17.25" customHeight="1" x14ac:dyDescent="0.15">
      <c r="B18" s="246" t="s">
        <v>130</v>
      </c>
      <c r="C18" s="247"/>
      <c r="D18" s="247"/>
      <c r="E18" s="248"/>
      <c r="F18" s="140">
        <f>F38+F39+F40</f>
        <v>1323513071</v>
      </c>
      <c r="G18" s="162">
        <f>G38+G39+G40</f>
        <v>1233541729</v>
      </c>
      <c r="H18" s="16">
        <f t="shared" si="6"/>
        <v>89971342</v>
      </c>
      <c r="I18" s="17">
        <f t="shared" si="5"/>
        <v>7.2999999999999995E-2</v>
      </c>
      <c r="J18" s="105"/>
      <c r="K18" s="177" t="s">
        <v>97</v>
      </c>
      <c r="L18" s="178"/>
      <c r="M18" s="178"/>
      <c r="N18" s="179"/>
      <c r="O18" s="145">
        <f t="shared" si="0"/>
        <v>1323513071</v>
      </c>
      <c r="P18" s="62">
        <f>O18</f>
        <v>1323513071</v>
      </c>
      <c r="Q18" s="16">
        <f>O18-P18</f>
        <v>0</v>
      </c>
      <c r="R18" s="17">
        <f t="shared" si="8"/>
        <v>0</v>
      </c>
    </row>
    <row r="19" spans="2:18" ht="17.25" customHeight="1" x14ac:dyDescent="0.15">
      <c r="B19" s="233" t="s">
        <v>93</v>
      </c>
      <c r="C19" s="180" t="s">
        <v>78</v>
      </c>
      <c r="D19" s="187" t="s">
        <v>58</v>
      </c>
      <c r="E19" s="188"/>
      <c r="F19" s="29">
        <v>945169146</v>
      </c>
      <c r="G19" s="163">
        <v>894642466</v>
      </c>
      <c r="H19" s="50">
        <f t="shared" si="6"/>
        <v>50526680</v>
      </c>
      <c r="I19" s="26">
        <f>IF(AND(F19&lt;&gt;0,G19&lt;&gt;0),ROUND((F19-G19)/G19,3),IF(AND(F19&lt;&gt;0,G19=0),"皆増",IF(AND(F19=0,G19&lt;&gt;0),"皆減","")))</f>
        <v>5.6000000000000001E-2</v>
      </c>
      <c r="J19" s="107"/>
      <c r="K19" s="233" t="s">
        <v>93</v>
      </c>
      <c r="L19" s="180" t="s">
        <v>78</v>
      </c>
      <c r="M19" s="187" t="s">
        <v>58</v>
      </c>
      <c r="N19" s="188"/>
      <c r="O19" s="29">
        <f t="shared" si="0"/>
        <v>945169146</v>
      </c>
      <c r="P19" s="30">
        <f t="shared" ref="P19:P40" si="9">O19</f>
        <v>945169146</v>
      </c>
      <c r="Q19" s="50">
        <f t="shared" si="7"/>
        <v>0</v>
      </c>
      <c r="R19" s="26">
        <f t="shared" si="8"/>
        <v>0</v>
      </c>
    </row>
    <row r="20" spans="2:18" ht="17.25" customHeight="1" x14ac:dyDescent="0.15">
      <c r="B20" s="234"/>
      <c r="C20" s="181"/>
      <c r="D20" s="189" t="s">
        <v>59</v>
      </c>
      <c r="E20" s="119" t="s">
        <v>112</v>
      </c>
      <c r="F20" s="29">
        <v>300619</v>
      </c>
      <c r="G20" s="163">
        <v>344055</v>
      </c>
      <c r="H20" s="50">
        <f t="shared" si="6"/>
        <v>-43436</v>
      </c>
      <c r="I20" s="26">
        <f>IF(AND(F20&lt;&gt;0,G20&lt;&gt;0),ROUND((F20-G20)/G20,3),IF(AND(F20&lt;&gt;0,G20=0),"皆増",IF(AND(F20=0,G20&lt;&gt;0),"皆減","")))</f>
        <v>-0.126</v>
      </c>
      <c r="J20" s="107"/>
      <c r="K20" s="234"/>
      <c r="L20" s="181"/>
      <c r="M20" s="189" t="s">
        <v>59</v>
      </c>
      <c r="N20" s="119" t="s">
        <v>112</v>
      </c>
      <c r="O20" s="29">
        <f t="shared" si="0"/>
        <v>300619</v>
      </c>
      <c r="P20" s="30">
        <f t="shared" si="9"/>
        <v>300619</v>
      </c>
      <c r="Q20" s="50">
        <f t="shared" si="7"/>
        <v>0</v>
      </c>
      <c r="R20" s="26">
        <f t="shared" si="8"/>
        <v>0</v>
      </c>
    </row>
    <row r="21" spans="2:18" ht="17.25" customHeight="1" x14ac:dyDescent="0.15">
      <c r="B21" s="234"/>
      <c r="C21" s="181"/>
      <c r="D21" s="189"/>
      <c r="E21" s="120" t="s">
        <v>113</v>
      </c>
      <c r="F21" s="29">
        <v>3591996</v>
      </c>
      <c r="G21" s="163">
        <v>3502896</v>
      </c>
      <c r="H21" s="50">
        <f t="shared" si="6"/>
        <v>89100</v>
      </c>
      <c r="I21" s="26">
        <f t="shared" ref="I21" si="10">IF(AND(F21&lt;&gt;0,G21&lt;&gt;0),ROUND((F21-G21)/G21,3),IF(AND(F21&lt;&gt;0,G21=0),"皆増",IF(AND(F21=0,G21&lt;&gt;0),"皆減","")))</f>
        <v>2.5000000000000001E-2</v>
      </c>
      <c r="J21" s="107"/>
      <c r="K21" s="234"/>
      <c r="L21" s="181"/>
      <c r="M21" s="189"/>
      <c r="N21" s="120" t="s">
        <v>113</v>
      </c>
      <c r="O21" s="29">
        <f t="shared" si="0"/>
        <v>3591996</v>
      </c>
      <c r="P21" s="30">
        <f t="shared" si="9"/>
        <v>3591996</v>
      </c>
      <c r="Q21" s="50">
        <f t="shared" si="7"/>
        <v>0</v>
      </c>
      <c r="R21" s="26">
        <f t="shared" si="8"/>
        <v>0</v>
      </c>
    </row>
    <row r="22" spans="2:18" ht="17.25" customHeight="1" x14ac:dyDescent="0.15">
      <c r="B22" s="234"/>
      <c r="C22" s="181"/>
      <c r="D22" s="190" t="s">
        <v>60</v>
      </c>
      <c r="E22" s="191"/>
      <c r="F22" s="29">
        <v>65470601</v>
      </c>
      <c r="G22" s="163">
        <v>62941551</v>
      </c>
      <c r="H22" s="50">
        <f t="shared" si="6"/>
        <v>2529050</v>
      </c>
      <c r="I22" s="26">
        <f>IF(AND(F22&lt;&gt;0,G22&lt;&gt;0),ROUND((F22-G22)/G22,3),IF(AND(F22&lt;&gt;0,G22=0),"皆増",IF(AND(F22=0,G22&lt;&gt;0),"皆減","")))</f>
        <v>0.04</v>
      </c>
      <c r="J22" s="107"/>
      <c r="K22" s="234"/>
      <c r="L22" s="181"/>
      <c r="M22" s="190" t="s">
        <v>60</v>
      </c>
      <c r="N22" s="191"/>
      <c r="O22" s="29">
        <f t="shared" ref="O22:O30" si="11">F22</f>
        <v>65470601</v>
      </c>
      <c r="P22" s="30">
        <f t="shared" si="9"/>
        <v>65470601</v>
      </c>
      <c r="Q22" s="50">
        <f>O22-P22</f>
        <v>0</v>
      </c>
      <c r="R22" s="26">
        <f t="shared" si="8"/>
        <v>0</v>
      </c>
    </row>
    <row r="23" spans="2:18" ht="17.25" customHeight="1" x14ac:dyDescent="0.15">
      <c r="B23" s="234"/>
      <c r="C23" s="181"/>
      <c r="D23" s="190" t="s">
        <v>61</v>
      </c>
      <c r="E23" s="191"/>
      <c r="F23" s="29">
        <v>0</v>
      </c>
      <c r="G23" s="163">
        <v>0</v>
      </c>
      <c r="H23" s="50">
        <f t="shared" si="4"/>
        <v>0</v>
      </c>
      <c r="I23" s="20" t="s">
        <v>6</v>
      </c>
      <c r="J23" s="108"/>
      <c r="K23" s="234"/>
      <c r="L23" s="181"/>
      <c r="M23" s="190" t="s">
        <v>61</v>
      </c>
      <c r="N23" s="191"/>
      <c r="O23" s="29">
        <f t="shared" si="11"/>
        <v>0</v>
      </c>
      <c r="P23" s="30">
        <f t="shared" si="9"/>
        <v>0</v>
      </c>
      <c r="Q23" s="50">
        <f t="shared" si="7"/>
        <v>0</v>
      </c>
      <c r="R23" s="20" t="s">
        <v>6</v>
      </c>
    </row>
    <row r="24" spans="2:18" ht="17.25" customHeight="1" x14ac:dyDescent="0.15">
      <c r="B24" s="234"/>
      <c r="C24" s="182"/>
      <c r="D24" s="192" t="s">
        <v>62</v>
      </c>
      <c r="E24" s="193"/>
      <c r="F24" s="29">
        <f>SUM(F19:F23)</f>
        <v>1014532362</v>
      </c>
      <c r="G24" s="163">
        <f>SUM(G19:G23)</f>
        <v>961430968</v>
      </c>
      <c r="H24" s="50">
        <f t="shared" ref="H24:H43" si="12">F24-G24</f>
        <v>53101394</v>
      </c>
      <c r="I24" s="26">
        <f t="shared" si="5"/>
        <v>5.5E-2</v>
      </c>
      <c r="J24" s="107"/>
      <c r="K24" s="234"/>
      <c r="L24" s="182"/>
      <c r="M24" s="192" t="s">
        <v>62</v>
      </c>
      <c r="N24" s="193"/>
      <c r="O24" s="29">
        <f t="shared" si="11"/>
        <v>1014532362</v>
      </c>
      <c r="P24" s="30">
        <f t="shared" si="9"/>
        <v>1014532362</v>
      </c>
      <c r="Q24" s="50">
        <f t="shared" si="7"/>
        <v>0</v>
      </c>
      <c r="R24" s="26">
        <f t="shared" si="8"/>
        <v>0</v>
      </c>
    </row>
    <row r="25" spans="2:18" ht="17.25" customHeight="1" x14ac:dyDescent="0.15">
      <c r="B25" s="234"/>
      <c r="C25" s="209" t="s">
        <v>51</v>
      </c>
      <c r="D25" s="206"/>
      <c r="E25" s="206"/>
      <c r="F25" s="29">
        <v>3335456</v>
      </c>
      <c r="G25" s="163">
        <v>2295946</v>
      </c>
      <c r="H25" s="50">
        <f t="shared" si="12"/>
        <v>1039510</v>
      </c>
      <c r="I25" s="26">
        <f t="shared" si="5"/>
        <v>0.45300000000000001</v>
      </c>
      <c r="J25" s="107"/>
      <c r="K25" s="234"/>
      <c r="L25" s="209" t="s">
        <v>51</v>
      </c>
      <c r="M25" s="206"/>
      <c r="N25" s="206"/>
      <c r="O25" s="29">
        <f t="shared" si="11"/>
        <v>3335456</v>
      </c>
      <c r="P25" s="30">
        <f t="shared" si="9"/>
        <v>3335456</v>
      </c>
      <c r="Q25" s="50">
        <f t="shared" si="7"/>
        <v>0</v>
      </c>
      <c r="R25" s="26">
        <f t="shared" si="8"/>
        <v>0</v>
      </c>
    </row>
    <row r="26" spans="2:18" ht="17.25" customHeight="1" x14ac:dyDescent="0.15">
      <c r="B26" s="234"/>
      <c r="C26" s="209" t="s">
        <v>64</v>
      </c>
      <c r="D26" s="206"/>
      <c r="E26" s="206"/>
      <c r="F26" s="29">
        <v>17207046</v>
      </c>
      <c r="G26" s="163">
        <v>15698222</v>
      </c>
      <c r="H26" s="50">
        <f t="shared" si="12"/>
        <v>1508824</v>
      </c>
      <c r="I26" s="26">
        <f t="shared" si="5"/>
        <v>9.6000000000000002E-2</v>
      </c>
      <c r="J26" s="107"/>
      <c r="K26" s="234"/>
      <c r="L26" s="209" t="s">
        <v>64</v>
      </c>
      <c r="M26" s="206"/>
      <c r="N26" s="206"/>
      <c r="O26" s="29">
        <f t="shared" si="11"/>
        <v>17207046</v>
      </c>
      <c r="P26" s="30">
        <f t="shared" si="9"/>
        <v>17207046</v>
      </c>
      <c r="Q26" s="50">
        <f t="shared" si="7"/>
        <v>0</v>
      </c>
      <c r="R26" s="26">
        <f t="shared" si="8"/>
        <v>0</v>
      </c>
    </row>
    <row r="27" spans="2:18" ht="17.25" customHeight="1" x14ac:dyDescent="0.15">
      <c r="B27" s="234"/>
      <c r="C27" s="202" t="s">
        <v>65</v>
      </c>
      <c r="D27" s="207"/>
      <c r="E27" s="207"/>
      <c r="F27" s="29">
        <v>16654375</v>
      </c>
      <c r="G27" s="163">
        <v>17878059</v>
      </c>
      <c r="H27" s="50">
        <f t="shared" si="12"/>
        <v>-1223684</v>
      </c>
      <c r="I27" s="26">
        <f t="shared" si="5"/>
        <v>-6.8000000000000005E-2</v>
      </c>
      <c r="J27" s="107"/>
      <c r="K27" s="234"/>
      <c r="L27" s="202" t="s">
        <v>65</v>
      </c>
      <c r="M27" s="207"/>
      <c r="N27" s="207"/>
      <c r="O27" s="29">
        <f t="shared" si="11"/>
        <v>16654375</v>
      </c>
      <c r="P27" s="30">
        <f t="shared" si="9"/>
        <v>16654375</v>
      </c>
      <c r="Q27" s="50">
        <f t="shared" si="7"/>
        <v>0</v>
      </c>
      <c r="R27" s="26">
        <f t="shared" si="8"/>
        <v>0</v>
      </c>
    </row>
    <row r="28" spans="2:18" ht="17.25" customHeight="1" x14ac:dyDescent="0.15">
      <c r="B28" s="234"/>
      <c r="C28" s="209" t="s">
        <v>2</v>
      </c>
      <c r="D28" s="206"/>
      <c r="E28" s="206"/>
      <c r="F28" s="29">
        <v>237018973</v>
      </c>
      <c r="G28" s="163">
        <v>200958303</v>
      </c>
      <c r="H28" s="50">
        <f t="shared" si="12"/>
        <v>36060670</v>
      </c>
      <c r="I28" s="26">
        <f t="shared" si="5"/>
        <v>0.17899999999999999</v>
      </c>
      <c r="J28" s="107"/>
      <c r="K28" s="234"/>
      <c r="L28" s="209" t="s">
        <v>2</v>
      </c>
      <c r="M28" s="206"/>
      <c r="N28" s="206"/>
      <c r="O28" s="29">
        <f t="shared" si="11"/>
        <v>237018973</v>
      </c>
      <c r="P28" s="30">
        <f t="shared" si="9"/>
        <v>237018973</v>
      </c>
      <c r="Q28" s="50">
        <f t="shared" si="7"/>
        <v>0</v>
      </c>
      <c r="R28" s="26">
        <f t="shared" si="8"/>
        <v>0</v>
      </c>
    </row>
    <row r="29" spans="2:18" ht="17.25" customHeight="1" x14ac:dyDescent="0.15">
      <c r="B29" s="234"/>
      <c r="C29" s="209" t="s">
        <v>79</v>
      </c>
      <c r="D29" s="206"/>
      <c r="E29" s="206"/>
      <c r="F29" s="29">
        <v>36275</v>
      </c>
      <c r="G29" s="163">
        <v>30352</v>
      </c>
      <c r="H29" s="50">
        <f t="shared" si="12"/>
        <v>5923</v>
      </c>
      <c r="I29" s="26">
        <f t="shared" si="5"/>
        <v>0.19500000000000001</v>
      </c>
      <c r="J29" s="107"/>
      <c r="K29" s="234"/>
      <c r="L29" s="209" t="s">
        <v>79</v>
      </c>
      <c r="M29" s="206"/>
      <c r="N29" s="206"/>
      <c r="O29" s="29">
        <f t="shared" si="11"/>
        <v>36275</v>
      </c>
      <c r="P29" s="30">
        <f t="shared" si="9"/>
        <v>36275</v>
      </c>
      <c r="Q29" s="50">
        <f t="shared" si="7"/>
        <v>0</v>
      </c>
      <c r="R29" s="26">
        <f t="shared" si="8"/>
        <v>0</v>
      </c>
    </row>
    <row r="30" spans="2:18" ht="17.25" customHeight="1" x14ac:dyDescent="0.15">
      <c r="B30" s="234"/>
      <c r="C30" s="209" t="s">
        <v>106</v>
      </c>
      <c r="D30" s="206"/>
      <c r="E30" s="206"/>
      <c r="F30" s="29">
        <v>3424774</v>
      </c>
      <c r="G30" s="163">
        <v>3085284</v>
      </c>
      <c r="H30" s="50">
        <f t="shared" si="12"/>
        <v>339490</v>
      </c>
      <c r="I30" s="26">
        <f t="shared" si="5"/>
        <v>0.11</v>
      </c>
      <c r="J30" s="107"/>
      <c r="K30" s="234"/>
      <c r="L30" s="209" t="s">
        <v>106</v>
      </c>
      <c r="M30" s="206"/>
      <c r="N30" s="206"/>
      <c r="O30" s="29">
        <f t="shared" si="11"/>
        <v>3424774</v>
      </c>
      <c r="P30" s="30">
        <f t="shared" si="9"/>
        <v>3424774</v>
      </c>
      <c r="Q30" s="50">
        <f t="shared" si="7"/>
        <v>0</v>
      </c>
      <c r="R30" s="26">
        <f t="shared" si="8"/>
        <v>0</v>
      </c>
    </row>
    <row r="31" spans="2:18" ht="17.25" customHeight="1" x14ac:dyDescent="0.15">
      <c r="B31" s="234"/>
      <c r="C31" s="209" t="s">
        <v>101</v>
      </c>
      <c r="D31" s="206"/>
      <c r="E31" s="206"/>
      <c r="F31" s="29">
        <v>5662315</v>
      </c>
      <c r="G31" s="163">
        <v>6173663</v>
      </c>
      <c r="H31" s="50">
        <f t="shared" si="12"/>
        <v>-511348</v>
      </c>
      <c r="I31" s="26">
        <f t="shared" si="5"/>
        <v>-8.3000000000000004E-2</v>
      </c>
      <c r="J31" s="107"/>
      <c r="K31" s="234"/>
      <c r="L31" s="209" t="s">
        <v>101</v>
      </c>
      <c r="M31" s="206"/>
      <c r="N31" s="206"/>
      <c r="O31" s="29">
        <f t="shared" ref="O31:O38" si="13">F31</f>
        <v>5662315</v>
      </c>
      <c r="P31" s="30">
        <f t="shared" si="9"/>
        <v>5662315</v>
      </c>
      <c r="Q31" s="50">
        <f t="shared" si="7"/>
        <v>0</v>
      </c>
      <c r="R31" s="26">
        <f t="shared" si="8"/>
        <v>0</v>
      </c>
    </row>
    <row r="32" spans="2:18" ht="17.25" customHeight="1" x14ac:dyDescent="0.15">
      <c r="B32" s="234"/>
      <c r="C32" s="208" t="s">
        <v>47</v>
      </c>
      <c r="D32" s="208"/>
      <c r="E32" s="208"/>
      <c r="F32" s="29">
        <f>SUM(F24:F31)</f>
        <v>1297871576</v>
      </c>
      <c r="G32" s="163">
        <f>SUM(G24:G31)</f>
        <v>1207550797</v>
      </c>
      <c r="H32" s="50">
        <f t="shared" si="12"/>
        <v>90320779</v>
      </c>
      <c r="I32" s="26">
        <f t="shared" si="5"/>
        <v>7.4999999999999997E-2</v>
      </c>
      <c r="J32" s="107"/>
      <c r="K32" s="234"/>
      <c r="L32" s="208" t="s">
        <v>47</v>
      </c>
      <c r="M32" s="208"/>
      <c r="N32" s="208"/>
      <c r="O32" s="29">
        <f t="shared" si="13"/>
        <v>1297871576</v>
      </c>
      <c r="P32" s="30">
        <f t="shared" si="9"/>
        <v>1297871576</v>
      </c>
      <c r="Q32" s="50">
        <f t="shared" si="7"/>
        <v>0</v>
      </c>
      <c r="R32" s="26">
        <f t="shared" si="8"/>
        <v>0</v>
      </c>
    </row>
    <row r="33" spans="2:18" ht="17.25" customHeight="1" x14ac:dyDescent="0.15">
      <c r="B33" s="234"/>
      <c r="C33" s="212" t="s">
        <v>91</v>
      </c>
      <c r="D33" s="213"/>
      <c r="E33" s="213"/>
      <c r="F33" s="29">
        <v>3280339</v>
      </c>
      <c r="G33" s="163">
        <v>3463309</v>
      </c>
      <c r="H33" s="50">
        <f t="shared" si="12"/>
        <v>-182970</v>
      </c>
      <c r="I33" s="26">
        <f t="shared" si="5"/>
        <v>-5.2999999999999999E-2</v>
      </c>
      <c r="J33" s="107"/>
      <c r="K33" s="234"/>
      <c r="L33" s="212" t="s">
        <v>91</v>
      </c>
      <c r="M33" s="213"/>
      <c r="N33" s="213"/>
      <c r="O33" s="29">
        <f t="shared" si="13"/>
        <v>3280339</v>
      </c>
      <c r="P33" s="30">
        <f t="shared" si="9"/>
        <v>3280339</v>
      </c>
      <c r="Q33" s="50">
        <f t="shared" si="7"/>
        <v>0</v>
      </c>
      <c r="R33" s="26">
        <f t="shared" si="8"/>
        <v>0</v>
      </c>
    </row>
    <row r="34" spans="2:18" ht="17.25" customHeight="1" x14ac:dyDescent="0.15">
      <c r="B34" s="234"/>
      <c r="C34" s="206" t="s">
        <v>50</v>
      </c>
      <c r="D34" s="206"/>
      <c r="E34" s="206"/>
      <c r="F34" s="29">
        <v>9830489</v>
      </c>
      <c r="G34" s="163">
        <v>9861610</v>
      </c>
      <c r="H34" s="50">
        <f t="shared" si="12"/>
        <v>-31121</v>
      </c>
      <c r="I34" s="26">
        <f>IF(AND(F34&lt;&gt;0,G34&lt;&gt;0),ROUND((F34-G34)/G34,3),IF(AND(F34&lt;&gt;0,G34=0),"皆増",IF(AND(F34=0,G34&lt;&gt;0),"皆減","")))</f>
        <v>-3.0000000000000001E-3</v>
      </c>
      <c r="J34" s="107"/>
      <c r="K34" s="234"/>
      <c r="L34" s="206" t="s">
        <v>50</v>
      </c>
      <c r="M34" s="206"/>
      <c r="N34" s="206"/>
      <c r="O34" s="29">
        <f t="shared" si="13"/>
        <v>9830489</v>
      </c>
      <c r="P34" s="30">
        <f t="shared" si="9"/>
        <v>9830489</v>
      </c>
      <c r="Q34" s="50">
        <f t="shared" si="7"/>
        <v>0</v>
      </c>
      <c r="R34" s="26">
        <f t="shared" si="8"/>
        <v>0</v>
      </c>
    </row>
    <row r="35" spans="2:18" ht="17.25" customHeight="1" x14ac:dyDescent="0.15">
      <c r="B35" s="234"/>
      <c r="C35" s="206" t="s">
        <v>80</v>
      </c>
      <c r="D35" s="206"/>
      <c r="E35" s="206"/>
      <c r="F35" s="29">
        <v>881677</v>
      </c>
      <c r="G35" s="163">
        <v>947470</v>
      </c>
      <c r="H35" s="50">
        <f t="shared" si="12"/>
        <v>-65793</v>
      </c>
      <c r="I35" s="26">
        <f t="shared" si="5"/>
        <v>-6.9000000000000006E-2</v>
      </c>
      <c r="J35" s="107"/>
      <c r="K35" s="234"/>
      <c r="L35" s="206" t="s">
        <v>80</v>
      </c>
      <c r="M35" s="206"/>
      <c r="N35" s="206"/>
      <c r="O35" s="29">
        <f t="shared" si="13"/>
        <v>881677</v>
      </c>
      <c r="P35" s="30">
        <f t="shared" si="9"/>
        <v>881677</v>
      </c>
      <c r="Q35" s="50">
        <f t="shared" si="7"/>
        <v>0</v>
      </c>
      <c r="R35" s="26">
        <f t="shared" si="8"/>
        <v>0</v>
      </c>
    </row>
    <row r="36" spans="2:18" ht="17.25" customHeight="1" x14ac:dyDescent="0.15">
      <c r="B36" s="234"/>
      <c r="C36" s="206" t="s">
        <v>107</v>
      </c>
      <c r="D36" s="206"/>
      <c r="E36" s="206"/>
      <c r="F36" s="29">
        <v>1061492</v>
      </c>
      <c r="G36" s="163">
        <v>997428</v>
      </c>
      <c r="H36" s="50">
        <f t="shared" si="12"/>
        <v>64064</v>
      </c>
      <c r="I36" s="26">
        <f t="shared" si="5"/>
        <v>6.4000000000000001E-2</v>
      </c>
      <c r="J36" s="107"/>
      <c r="K36" s="234"/>
      <c r="L36" s="206" t="s">
        <v>107</v>
      </c>
      <c r="M36" s="206"/>
      <c r="N36" s="206"/>
      <c r="O36" s="29">
        <f t="shared" si="13"/>
        <v>1061492</v>
      </c>
      <c r="P36" s="121">
        <f t="shared" si="9"/>
        <v>1061492</v>
      </c>
      <c r="Q36" s="50">
        <f t="shared" si="7"/>
        <v>0</v>
      </c>
      <c r="R36" s="26">
        <f t="shared" si="8"/>
        <v>0</v>
      </c>
    </row>
    <row r="37" spans="2:18" ht="17.25" customHeight="1" x14ac:dyDescent="0.15">
      <c r="B37" s="234"/>
      <c r="C37" s="202" t="s">
        <v>3</v>
      </c>
      <c r="D37" s="207"/>
      <c r="E37" s="207"/>
      <c r="F37" s="29">
        <v>954191</v>
      </c>
      <c r="G37" s="163">
        <v>960047</v>
      </c>
      <c r="H37" s="50">
        <f t="shared" si="12"/>
        <v>-5856</v>
      </c>
      <c r="I37" s="26">
        <f t="shared" si="5"/>
        <v>-6.0000000000000001E-3</v>
      </c>
      <c r="J37" s="107"/>
      <c r="K37" s="234"/>
      <c r="L37" s="202" t="s">
        <v>3</v>
      </c>
      <c r="M37" s="207"/>
      <c r="N37" s="207"/>
      <c r="O37" s="29">
        <f t="shared" si="13"/>
        <v>954191</v>
      </c>
      <c r="P37" s="29">
        <f t="shared" si="9"/>
        <v>954191</v>
      </c>
      <c r="Q37" s="30">
        <f>O37-P37</f>
        <v>0</v>
      </c>
      <c r="R37" s="26">
        <f t="shared" si="8"/>
        <v>0</v>
      </c>
    </row>
    <row r="38" spans="2:18" ht="17.25" customHeight="1" x14ac:dyDescent="0.15">
      <c r="B38" s="234"/>
      <c r="C38" s="219" t="s">
        <v>52</v>
      </c>
      <c r="D38" s="220"/>
      <c r="E38" s="220"/>
      <c r="F38" s="29">
        <f>SUM(F32:F37)</f>
        <v>1313879764</v>
      </c>
      <c r="G38" s="163">
        <f>SUM(G32:G37)</f>
        <v>1223780661</v>
      </c>
      <c r="H38" s="50">
        <f t="shared" si="12"/>
        <v>90099103</v>
      </c>
      <c r="I38" s="26">
        <f t="shared" si="5"/>
        <v>7.3999999999999996E-2</v>
      </c>
      <c r="J38" s="107"/>
      <c r="K38" s="234"/>
      <c r="L38" s="219" t="s">
        <v>52</v>
      </c>
      <c r="M38" s="220"/>
      <c r="N38" s="220"/>
      <c r="O38" s="29">
        <f t="shared" si="13"/>
        <v>1313879764</v>
      </c>
      <c r="P38" s="30">
        <f t="shared" si="9"/>
        <v>1313879764</v>
      </c>
      <c r="Q38" s="50">
        <f t="shared" si="7"/>
        <v>0</v>
      </c>
      <c r="R38" s="26">
        <f t="shared" si="8"/>
        <v>0</v>
      </c>
    </row>
    <row r="39" spans="2:18" ht="17.25" customHeight="1" x14ac:dyDescent="0.15">
      <c r="B39" s="234"/>
      <c r="C39" s="210" t="s">
        <v>102</v>
      </c>
      <c r="D39" s="211"/>
      <c r="E39" s="211"/>
      <c r="F39" s="141">
        <v>-12163079</v>
      </c>
      <c r="G39" s="164">
        <v>-8671445</v>
      </c>
      <c r="H39" s="31">
        <f t="shared" si="12"/>
        <v>-3491634</v>
      </c>
      <c r="I39" s="20" t="s">
        <v>105</v>
      </c>
      <c r="J39" s="108"/>
      <c r="K39" s="234"/>
      <c r="L39" s="210" t="s">
        <v>102</v>
      </c>
      <c r="M39" s="211"/>
      <c r="N39" s="211"/>
      <c r="O39" s="141">
        <f>F39</f>
        <v>-12163079</v>
      </c>
      <c r="P39" s="63">
        <f t="shared" si="9"/>
        <v>-12163079</v>
      </c>
      <c r="Q39" s="31">
        <f t="shared" ref="Q39:Q43" si="14">O39-P39</f>
        <v>0</v>
      </c>
      <c r="R39" s="32">
        <f t="shared" si="8"/>
        <v>0</v>
      </c>
    </row>
    <row r="40" spans="2:18" ht="17.25" customHeight="1" x14ac:dyDescent="0.15">
      <c r="B40" s="235"/>
      <c r="C40" s="241" t="s">
        <v>103</v>
      </c>
      <c r="D40" s="242"/>
      <c r="E40" s="242"/>
      <c r="F40" s="142">
        <v>21796386</v>
      </c>
      <c r="G40" s="165">
        <v>18432513</v>
      </c>
      <c r="H40" s="33">
        <f t="shared" si="12"/>
        <v>3363873</v>
      </c>
      <c r="I40" s="26">
        <f t="shared" si="5"/>
        <v>0.182</v>
      </c>
      <c r="J40" s="107"/>
      <c r="K40" s="235"/>
      <c r="L40" s="241" t="s">
        <v>103</v>
      </c>
      <c r="M40" s="242"/>
      <c r="N40" s="242"/>
      <c r="O40" s="142">
        <f>F40</f>
        <v>21796386</v>
      </c>
      <c r="P40" s="64">
        <f t="shared" si="9"/>
        <v>21796386</v>
      </c>
      <c r="Q40" s="33">
        <f t="shared" si="14"/>
        <v>0</v>
      </c>
      <c r="R40" s="51">
        <f t="shared" si="8"/>
        <v>0</v>
      </c>
    </row>
    <row r="41" spans="2:18" ht="17.25" customHeight="1" x14ac:dyDescent="0.15">
      <c r="B41" s="221" t="s">
        <v>131</v>
      </c>
      <c r="C41" s="222"/>
      <c r="D41" s="222"/>
      <c r="E41" s="223"/>
      <c r="F41" s="143">
        <f>F42+F43</f>
        <v>2405387294</v>
      </c>
      <c r="G41" s="166">
        <f>G42+G43</f>
        <v>2232007504</v>
      </c>
      <c r="H41" s="35">
        <f t="shared" si="12"/>
        <v>173379790</v>
      </c>
      <c r="I41" s="36">
        <f t="shared" si="5"/>
        <v>7.8E-2</v>
      </c>
      <c r="J41" s="107"/>
      <c r="K41" s="238" t="s">
        <v>98</v>
      </c>
      <c r="L41" s="239"/>
      <c r="M41" s="239"/>
      <c r="N41" s="240"/>
      <c r="O41" s="145">
        <f>F41</f>
        <v>2405387294</v>
      </c>
      <c r="P41" s="62">
        <f>P42+P43</f>
        <v>2458208676</v>
      </c>
      <c r="Q41" s="16">
        <f t="shared" si="14"/>
        <v>-52821382</v>
      </c>
      <c r="R41" s="17">
        <f t="shared" si="8"/>
        <v>-2.1000000000000001E-2</v>
      </c>
    </row>
    <row r="42" spans="2:18" ht="17.25" customHeight="1" x14ac:dyDescent="0.15">
      <c r="B42" s="217" t="s">
        <v>81</v>
      </c>
      <c r="C42" s="209" t="s">
        <v>48</v>
      </c>
      <c r="D42" s="206"/>
      <c r="E42" s="206"/>
      <c r="F42" s="1">
        <v>1914150924</v>
      </c>
      <c r="G42" s="154">
        <v>1871519286</v>
      </c>
      <c r="H42" s="50">
        <f t="shared" si="12"/>
        <v>42631638</v>
      </c>
      <c r="I42" s="26">
        <f t="shared" si="5"/>
        <v>2.3E-2</v>
      </c>
      <c r="J42" s="105"/>
      <c r="K42" s="217" t="s">
        <v>81</v>
      </c>
      <c r="L42" s="209" t="s">
        <v>48</v>
      </c>
      <c r="M42" s="206"/>
      <c r="N42" s="206"/>
      <c r="O42" s="1">
        <f t="shared" ref="O42:O49" si="15">F42</f>
        <v>1914150924</v>
      </c>
      <c r="P42" s="57">
        <v>1958563890</v>
      </c>
      <c r="Q42" s="50">
        <f t="shared" si="14"/>
        <v>-44412966</v>
      </c>
      <c r="R42" s="26">
        <f t="shared" si="8"/>
        <v>-2.3E-2</v>
      </c>
    </row>
    <row r="43" spans="2:18" ht="17.25" customHeight="1" x14ac:dyDescent="0.15">
      <c r="B43" s="218"/>
      <c r="C43" s="231" t="s">
        <v>49</v>
      </c>
      <c r="D43" s="232"/>
      <c r="E43" s="232"/>
      <c r="F43" s="144">
        <v>491236370</v>
      </c>
      <c r="G43" s="167">
        <v>360488218</v>
      </c>
      <c r="H43" s="33">
        <f t="shared" si="12"/>
        <v>130748152</v>
      </c>
      <c r="I43" s="34">
        <f t="shared" si="5"/>
        <v>0.36299999999999999</v>
      </c>
      <c r="J43" s="105"/>
      <c r="K43" s="218"/>
      <c r="L43" s="231" t="s">
        <v>49</v>
      </c>
      <c r="M43" s="232"/>
      <c r="N43" s="232"/>
      <c r="O43" s="146">
        <f t="shared" si="15"/>
        <v>491236370</v>
      </c>
      <c r="P43" s="65">
        <v>499644786</v>
      </c>
      <c r="Q43" s="37">
        <f t="shared" si="14"/>
        <v>-8408416</v>
      </c>
      <c r="R43" s="38">
        <f t="shared" si="8"/>
        <v>-1.7000000000000001E-2</v>
      </c>
    </row>
    <row r="44" spans="2:18" ht="17.25" customHeight="1" x14ac:dyDescent="0.15">
      <c r="B44" s="224" t="s">
        <v>99</v>
      </c>
      <c r="C44" s="225"/>
      <c r="D44" s="225"/>
      <c r="E44" s="226"/>
      <c r="F44" s="145">
        <f>F41-F18</f>
        <v>1081874223</v>
      </c>
      <c r="G44" s="162">
        <f>G41-G18</f>
        <v>998465775</v>
      </c>
      <c r="H44" s="39" t="s">
        <v>6</v>
      </c>
      <c r="I44" s="40" t="s">
        <v>6</v>
      </c>
      <c r="J44" s="106"/>
      <c r="K44" s="224" t="s">
        <v>99</v>
      </c>
      <c r="L44" s="225"/>
      <c r="M44" s="225"/>
      <c r="N44" s="226"/>
      <c r="O44" s="145">
        <f t="shared" si="15"/>
        <v>1081874223</v>
      </c>
      <c r="P44" s="62">
        <f>P41-P18</f>
        <v>1134695605</v>
      </c>
      <c r="Q44" s="111" t="s">
        <v>6</v>
      </c>
      <c r="R44" s="40" t="s">
        <v>6</v>
      </c>
    </row>
    <row r="45" spans="2:18" ht="17.25" customHeight="1" x14ac:dyDescent="0.15">
      <c r="B45" s="217" t="s">
        <v>81</v>
      </c>
      <c r="C45" s="209" t="s">
        <v>82</v>
      </c>
      <c r="D45" s="206"/>
      <c r="E45" s="206"/>
      <c r="F45" s="1">
        <v>1095814408</v>
      </c>
      <c r="G45" s="154">
        <v>1013698483</v>
      </c>
      <c r="H45" s="50">
        <f>F45-G45</f>
        <v>82115925</v>
      </c>
      <c r="I45" s="26">
        <f t="shared" si="5"/>
        <v>8.1000000000000003E-2</v>
      </c>
      <c r="J45" s="105"/>
      <c r="K45" s="217" t="s">
        <v>81</v>
      </c>
      <c r="L45" s="209" t="s">
        <v>82</v>
      </c>
      <c r="M45" s="206"/>
      <c r="N45" s="206"/>
      <c r="O45" s="1">
        <f t="shared" si="15"/>
        <v>1095814408</v>
      </c>
      <c r="P45" s="41" t="s">
        <v>6</v>
      </c>
      <c r="Q45" s="39" t="s">
        <v>6</v>
      </c>
      <c r="R45" s="42" t="s">
        <v>6</v>
      </c>
    </row>
    <row r="46" spans="2:18" ht="17.25" customHeight="1" x14ac:dyDescent="0.15">
      <c r="B46" s="218"/>
      <c r="C46" s="227" t="s">
        <v>83</v>
      </c>
      <c r="D46" s="228"/>
      <c r="E46" s="228"/>
      <c r="F46" s="146">
        <f>-F44+F45</f>
        <v>13940185</v>
      </c>
      <c r="G46" s="168">
        <f>-G44+G45</f>
        <v>15232708</v>
      </c>
      <c r="H46" s="43">
        <f>F46-G46</f>
        <v>-1292523</v>
      </c>
      <c r="I46" s="34">
        <f t="shared" si="5"/>
        <v>-8.5000000000000006E-2</v>
      </c>
      <c r="J46" s="105"/>
      <c r="K46" s="218"/>
      <c r="L46" s="227" t="s">
        <v>83</v>
      </c>
      <c r="M46" s="228"/>
      <c r="N46" s="228"/>
      <c r="O46" s="146">
        <f t="shared" si="15"/>
        <v>13940185</v>
      </c>
      <c r="P46" s="44" t="s">
        <v>6</v>
      </c>
      <c r="Q46" s="45" t="s">
        <v>6</v>
      </c>
      <c r="R46" s="46" t="s">
        <v>6</v>
      </c>
    </row>
    <row r="47" spans="2:18" ht="17.25" customHeight="1" x14ac:dyDescent="0.15">
      <c r="B47" s="214" t="s">
        <v>84</v>
      </c>
      <c r="C47" s="229" t="s">
        <v>119</v>
      </c>
      <c r="D47" s="230"/>
      <c r="E47" s="230"/>
      <c r="F47" s="147">
        <f>F45</f>
        <v>1095814408</v>
      </c>
      <c r="G47" s="169">
        <f>G45</f>
        <v>1013698483</v>
      </c>
      <c r="H47" s="16">
        <f>F47-G47</f>
        <v>82115925</v>
      </c>
      <c r="I47" s="17">
        <f t="shared" si="5"/>
        <v>8.1000000000000003E-2</v>
      </c>
      <c r="J47" s="105"/>
      <c r="K47" s="214" t="s">
        <v>84</v>
      </c>
      <c r="L47" s="243" t="s">
        <v>53</v>
      </c>
      <c r="M47" s="225"/>
      <c r="N47" s="225"/>
      <c r="O47" s="147">
        <f t="shared" si="15"/>
        <v>1095814408</v>
      </c>
      <c r="P47" s="56">
        <f>P44</f>
        <v>1134695605</v>
      </c>
      <c r="Q47" s="16">
        <f>O47-P47</f>
        <v>-38881197</v>
      </c>
      <c r="R47" s="17">
        <f>ROUND(Q47/P47,3)</f>
        <v>-3.4000000000000002E-2</v>
      </c>
    </row>
    <row r="48" spans="2:18" ht="17.25" customHeight="1" x14ac:dyDescent="0.15">
      <c r="B48" s="215"/>
      <c r="C48" s="183" t="s">
        <v>120</v>
      </c>
      <c r="D48" s="184"/>
      <c r="E48" s="184"/>
      <c r="F48" s="29">
        <f>F17</f>
        <v>59720821</v>
      </c>
      <c r="G48" s="163">
        <f>G17</f>
        <v>55466823</v>
      </c>
      <c r="H48" s="50">
        <f>F48-G48</f>
        <v>4253998</v>
      </c>
      <c r="I48" s="26">
        <f t="shared" si="5"/>
        <v>7.6999999999999999E-2</v>
      </c>
      <c r="J48" s="105"/>
      <c r="K48" s="215"/>
      <c r="L48" s="209" t="s">
        <v>54</v>
      </c>
      <c r="M48" s="206"/>
      <c r="N48" s="206"/>
      <c r="O48" s="29">
        <f t="shared" si="15"/>
        <v>59720821</v>
      </c>
      <c r="P48" s="30">
        <f>P17</f>
        <v>59720821</v>
      </c>
      <c r="Q48" s="50">
        <f>O48-P48</f>
        <v>0</v>
      </c>
      <c r="R48" s="26">
        <f>ROUND(Q48/P48,3)</f>
        <v>0</v>
      </c>
    </row>
    <row r="49" spans="2:18" ht="17.25" customHeight="1" x14ac:dyDescent="0.15">
      <c r="B49" s="216"/>
      <c r="C49" s="227" t="s">
        <v>85</v>
      </c>
      <c r="D49" s="228"/>
      <c r="E49" s="228"/>
      <c r="F49" s="148">
        <f>F47+F48</f>
        <v>1155535229</v>
      </c>
      <c r="G49" s="170">
        <f>G47+G48</f>
        <v>1069165306</v>
      </c>
      <c r="H49" s="37">
        <f>F49-G49</f>
        <v>86369923</v>
      </c>
      <c r="I49" s="34">
        <f t="shared" si="5"/>
        <v>8.1000000000000003E-2</v>
      </c>
      <c r="J49" s="105"/>
      <c r="K49" s="216"/>
      <c r="L49" s="227" t="s">
        <v>85</v>
      </c>
      <c r="M49" s="228"/>
      <c r="N49" s="228"/>
      <c r="O49" s="148">
        <f t="shared" si="15"/>
        <v>1155535229</v>
      </c>
      <c r="P49" s="64">
        <f>P47+P48</f>
        <v>1194416426</v>
      </c>
      <c r="Q49" s="37">
        <f>O49-P49</f>
        <v>-38881197</v>
      </c>
      <c r="R49" s="34">
        <f>ROUND(Q49/P49,3)</f>
        <v>-3.3000000000000002E-2</v>
      </c>
    </row>
    <row r="50" spans="2:18" ht="18" customHeight="1" x14ac:dyDescent="0.15">
      <c r="B50" s="31"/>
      <c r="C50" s="47"/>
      <c r="D50" s="47"/>
      <c r="E50" s="48"/>
      <c r="F50" s="31"/>
      <c r="G50" s="31"/>
      <c r="H50" s="31"/>
      <c r="I50" s="31"/>
      <c r="J50" s="31"/>
      <c r="K50" s="31"/>
      <c r="L50" s="49"/>
      <c r="M50" s="49"/>
      <c r="O50" s="31"/>
      <c r="P50" s="31"/>
      <c r="Q50" s="31"/>
      <c r="R50" s="31"/>
    </row>
    <row r="51" spans="2:18" ht="18" customHeight="1" x14ac:dyDescent="0.15">
      <c r="B51" s="149" t="s">
        <v>114</v>
      </c>
      <c r="C51" s="150"/>
      <c r="D51" s="151"/>
      <c r="E51" s="151"/>
      <c r="F51" s="149"/>
      <c r="G51" s="149"/>
      <c r="H51" s="149"/>
      <c r="I51" s="149"/>
      <c r="J51" s="149"/>
      <c r="K51" s="150"/>
      <c r="L51" s="151"/>
      <c r="M51" s="151"/>
      <c r="N51" s="149"/>
      <c r="O51" s="149"/>
      <c r="P51" s="149"/>
      <c r="Q51" s="149"/>
    </row>
    <row r="52" spans="2:18" ht="15.75" customHeight="1" x14ac:dyDescent="0.15">
      <c r="E52" s="152" t="s">
        <v>115</v>
      </c>
      <c r="F52" s="244" t="s">
        <v>142</v>
      </c>
      <c r="G52" s="244"/>
      <c r="H52" s="244"/>
      <c r="I52" s="244"/>
    </row>
    <row r="53" spans="2:18" ht="15.75" customHeight="1" x14ac:dyDescent="0.15">
      <c r="B53" s="2" t="s">
        <v>116</v>
      </c>
    </row>
    <row r="54" spans="2:18" ht="15.75" customHeight="1" x14ac:dyDescent="0.15">
      <c r="E54" s="152" t="s">
        <v>117</v>
      </c>
      <c r="F54" s="244" t="s">
        <v>141</v>
      </c>
      <c r="G54" s="244"/>
      <c r="H54" s="244"/>
      <c r="I54" s="244"/>
    </row>
  </sheetData>
  <mergeCells count="108">
    <mergeCell ref="F52:I52"/>
    <mergeCell ref="F54:I54"/>
    <mergeCell ref="D23:E23"/>
    <mergeCell ref="H2:I3"/>
    <mergeCell ref="Q2:R3"/>
    <mergeCell ref="B18:E18"/>
    <mergeCell ref="B6:B17"/>
    <mergeCell ref="L6:L11"/>
    <mergeCell ref="L12:N12"/>
    <mergeCell ref="L14:N14"/>
    <mergeCell ref="L15:N15"/>
    <mergeCell ref="L16:L17"/>
    <mergeCell ref="L13:N13"/>
    <mergeCell ref="C16:C17"/>
    <mergeCell ref="C6:C11"/>
    <mergeCell ref="C15:E15"/>
    <mergeCell ref="M6:N6"/>
    <mergeCell ref="M7:N7"/>
    <mergeCell ref="M8:N8"/>
    <mergeCell ref="M9:N9"/>
    <mergeCell ref="M11:N11"/>
    <mergeCell ref="M16:N16"/>
    <mergeCell ref="M17:N17"/>
    <mergeCell ref="D17:E17"/>
    <mergeCell ref="K4:N5"/>
    <mergeCell ref="K41:N41"/>
    <mergeCell ref="C40:E40"/>
    <mergeCell ref="L40:N40"/>
    <mergeCell ref="L49:N49"/>
    <mergeCell ref="L47:N47"/>
    <mergeCell ref="L48:N48"/>
    <mergeCell ref="K47:K49"/>
    <mergeCell ref="L43:N43"/>
    <mergeCell ref="K45:K46"/>
    <mergeCell ref="L46:N46"/>
    <mergeCell ref="L45:N45"/>
    <mergeCell ref="K42:K43"/>
    <mergeCell ref="K44:N44"/>
    <mergeCell ref="L42:N42"/>
    <mergeCell ref="L25:N25"/>
    <mergeCell ref="K19:K40"/>
    <mergeCell ref="L26:N26"/>
    <mergeCell ref="L27:N27"/>
    <mergeCell ref="C26:E26"/>
    <mergeCell ref="L31:N31"/>
    <mergeCell ref="L38:N38"/>
    <mergeCell ref="L37:N37"/>
    <mergeCell ref="L34:N34"/>
    <mergeCell ref="B47:B49"/>
    <mergeCell ref="B45:B46"/>
    <mergeCell ref="C45:E45"/>
    <mergeCell ref="C42:E42"/>
    <mergeCell ref="C38:E38"/>
    <mergeCell ref="C35:E35"/>
    <mergeCell ref="C39:E39"/>
    <mergeCell ref="C37:E37"/>
    <mergeCell ref="C31:E31"/>
    <mergeCell ref="B42:B43"/>
    <mergeCell ref="B41:E41"/>
    <mergeCell ref="B44:E44"/>
    <mergeCell ref="C48:E48"/>
    <mergeCell ref="C49:E49"/>
    <mergeCell ref="C47:E47"/>
    <mergeCell ref="C43:E43"/>
    <mergeCell ref="C46:E46"/>
    <mergeCell ref="C36:E36"/>
    <mergeCell ref="C34:E34"/>
    <mergeCell ref="C33:E33"/>
    <mergeCell ref="B19:B40"/>
    <mergeCell ref="C25:E25"/>
    <mergeCell ref="L35:N35"/>
    <mergeCell ref="C27:E27"/>
    <mergeCell ref="C32:E32"/>
    <mergeCell ref="L29:N29"/>
    <mergeCell ref="L39:N39"/>
    <mergeCell ref="L30:N30"/>
    <mergeCell ref="L36:N36"/>
    <mergeCell ref="L28:N28"/>
    <mergeCell ref="L32:N32"/>
    <mergeCell ref="L33:N33"/>
    <mergeCell ref="C29:E29"/>
    <mergeCell ref="C28:E28"/>
    <mergeCell ref="C30:E30"/>
    <mergeCell ref="B4:E5"/>
    <mergeCell ref="D6:E6"/>
    <mergeCell ref="D20:D21"/>
    <mergeCell ref="D7:E7"/>
    <mergeCell ref="D8:E8"/>
    <mergeCell ref="D9:E9"/>
    <mergeCell ref="D11:E11"/>
    <mergeCell ref="D16:E16"/>
    <mergeCell ref="D24:E24"/>
    <mergeCell ref="D19:E19"/>
    <mergeCell ref="D22:E22"/>
    <mergeCell ref="D10:E10"/>
    <mergeCell ref="M10:N10"/>
    <mergeCell ref="K6:K17"/>
    <mergeCell ref="K18:N18"/>
    <mergeCell ref="L19:L24"/>
    <mergeCell ref="C14:E14"/>
    <mergeCell ref="C19:C24"/>
    <mergeCell ref="C12:E12"/>
    <mergeCell ref="C13:E13"/>
    <mergeCell ref="M19:N19"/>
    <mergeCell ref="M20:M21"/>
    <mergeCell ref="M22:N22"/>
    <mergeCell ref="M23:N23"/>
    <mergeCell ref="M24:N24"/>
  </mergeCells>
  <phoneticPr fontId="2"/>
  <hyperlinks>
    <hyperlink ref="F54" r:id="rId1" xr:uid="{00000000-0004-0000-0000-000000000000}"/>
    <hyperlink ref="F52" r:id="rId2" xr:uid="{00000000-0004-0000-0000-000001000000}"/>
    <hyperlink ref="F54:I54" r:id="rId3" display="http://www.tokyo23city-kuchokai.jp/seido/gaiyo_9.html" xr:uid="{00000000-0004-0000-0000-000002000000}"/>
    <hyperlink ref="F5" r:id="rId4" display="当初算定　ア" xr:uid="{00000000-0004-0000-0000-000003000000}"/>
    <hyperlink ref="C6:C11" r:id="rId5" display="調整税等" xr:uid="{00000000-0004-0000-0000-000004000000}"/>
    <hyperlink ref="C12:E12" r:id="rId6" display="条例で定める割合" xr:uid="{00000000-0004-0000-0000-000005000000}"/>
    <hyperlink ref="C14:E14" r:id="rId7" display="精　　算　　分" xr:uid="{00000000-0004-0000-0000-000006000000}"/>
    <hyperlink ref="D16:E16" r:id="rId8" display="普通交付金分　Ａ×95％" xr:uid="{00000000-0004-0000-0000-000007000000}"/>
    <hyperlink ref="D17:E17" r:id="rId9" display="特別交付金分　Ａ× 5％" xr:uid="{00000000-0004-0000-0000-000008000000}"/>
    <hyperlink ref="B18:E18" r:id="rId10" display="基準財政収入額   　Ｂ" xr:uid="{00000000-0004-0000-0000-000009000000}"/>
    <hyperlink ref="B41:E41" r:id="rId11" display="基準財政需要額　   Ｃ" xr:uid="{00000000-0004-0000-0000-00000A000000}"/>
    <hyperlink ref="C47:E47" r:id="rId12" display="普通交付金" xr:uid="{00000000-0004-0000-0000-00000B000000}"/>
    <hyperlink ref="C48:E48" r:id="rId13" display="特別交付金" xr:uid="{00000000-0004-0000-0000-00000C000000}"/>
  </hyperlinks>
  <printOptions gridLinesSet="0"/>
  <pageMargins left="0.59055118110236227" right="0.59055118110236227" top="0.59055118110236227" bottom="0.39370078740157483" header="0.51181102362204722" footer="0.19685039370078741"/>
  <pageSetup paperSize="9" firstPageNumber="2" orientation="portrait" useFirstPageNumber="1" verticalDpi="300" r:id="rId14"/>
  <headerFooter alignWithMargins="0"/>
  <colBreaks count="1" manualBreakCount="1">
    <brk id="1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5"/>
  <sheetViews>
    <sheetView zoomScale="70" zoomScaleNormal="70" zoomScaleSheetLayoutView="85" workbookViewId="0">
      <pane xSplit="2" ySplit="6" topLeftCell="C7" activePane="bottomRight" state="frozen"/>
      <selection activeCell="Q6" sqref="Q6"/>
      <selection pane="topRight" activeCell="Q6" sqref="Q6"/>
      <selection pane="bottomLeft" activeCell="Q6" sqref="Q6"/>
      <selection pane="bottomRight" activeCell="B1" sqref="B1"/>
    </sheetView>
  </sheetViews>
  <sheetFormatPr defaultColWidth="8" defaultRowHeight="12.75" customHeight="1" x14ac:dyDescent="0.15"/>
  <cols>
    <col min="1" max="1" width="1.875" style="2" customWidth="1"/>
    <col min="2" max="2" width="8.75" style="2" customWidth="1"/>
    <col min="3" max="4" width="25.625" style="69" customWidth="1"/>
    <col min="5" max="6" width="25.625" style="2" customWidth="1"/>
    <col min="7" max="7" width="25.625" style="69" customWidth="1"/>
    <col min="8" max="8" width="17.625" style="69" hidden="1" customWidth="1"/>
    <col min="9" max="9" width="4.125" style="68" customWidth="1"/>
    <col min="10" max="10" width="15" style="2" customWidth="1"/>
    <col min="11" max="16384" width="8" style="2"/>
  </cols>
  <sheetData>
    <row r="1" spans="2:10" ht="24" customHeight="1" x14ac:dyDescent="0.15">
      <c r="B1" s="66" t="s">
        <v>133</v>
      </c>
      <c r="C1" s="67"/>
      <c r="D1" s="67"/>
      <c r="G1" s="67"/>
      <c r="H1" s="67"/>
    </row>
    <row r="2" spans="2:10" ht="24" customHeight="1" x14ac:dyDescent="0.15">
      <c r="B2" s="67"/>
      <c r="C2" s="67"/>
      <c r="D2" s="67"/>
      <c r="E2" s="69"/>
      <c r="F2" s="69"/>
      <c r="G2" s="70"/>
      <c r="H2" s="70"/>
      <c r="I2" s="71" t="s">
        <v>88</v>
      </c>
      <c r="J2" s="67"/>
    </row>
    <row r="3" spans="2:10" ht="20.45" customHeight="1" x14ac:dyDescent="0.15">
      <c r="B3" s="72"/>
      <c r="C3" s="267" t="s">
        <v>122</v>
      </c>
      <c r="D3" s="269" t="s">
        <v>123</v>
      </c>
      <c r="E3" s="73" t="s">
        <v>4</v>
      </c>
      <c r="F3" s="73" t="s">
        <v>5</v>
      </c>
      <c r="G3" s="271" t="s">
        <v>124</v>
      </c>
      <c r="H3" s="112"/>
      <c r="I3" s="74"/>
      <c r="J3" s="67"/>
    </row>
    <row r="4" spans="2:10" ht="13.5" customHeight="1" x14ac:dyDescent="0.15">
      <c r="B4" s="75" t="s">
        <v>100</v>
      </c>
      <c r="C4" s="268"/>
      <c r="D4" s="270"/>
      <c r="E4" s="76"/>
      <c r="F4" s="77"/>
      <c r="G4" s="272"/>
      <c r="H4" s="116" t="s">
        <v>108</v>
      </c>
      <c r="I4" s="78"/>
    </row>
    <row r="5" spans="2:10" ht="14.25" customHeight="1" x14ac:dyDescent="0.15">
      <c r="B5" s="79"/>
      <c r="C5" s="80" t="s">
        <v>0</v>
      </c>
      <c r="D5" s="81" t="s">
        <v>1</v>
      </c>
      <c r="E5" s="82" t="s">
        <v>48</v>
      </c>
      <c r="F5" s="83" t="s">
        <v>49</v>
      </c>
      <c r="G5" s="114" t="s">
        <v>86</v>
      </c>
      <c r="H5" s="3" t="s">
        <v>109</v>
      </c>
      <c r="I5" s="84"/>
      <c r="J5" s="67"/>
    </row>
    <row r="6" spans="2:10" ht="15.75" customHeight="1" x14ac:dyDescent="0.15">
      <c r="B6" s="85"/>
      <c r="C6" s="86"/>
      <c r="D6" s="87"/>
      <c r="E6" s="87"/>
      <c r="F6" s="88"/>
      <c r="G6" s="115"/>
      <c r="H6" s="117" t="s">
        <v>110</v>
      </c>
      <c r="I6" s="78"/>
    </row>
    <row r="7" spans="2:10" ht="24" customHeight="1" x14ac:dyDescent="0.15">
      <c r="B7" s="89" t="s">
        <v>7</v>
      </c>
      <c r="C7" s="122">
        <v>27928433</v>
      </c>
      <c r="D7" s="123">
        <f>SUM(E7:F7)</f>
        <v>31613209</v>
      </c>
      <c r="E7" s="123">
        <v>23776520</v>
      </c>
      <c r="F7" s="124">
        <v>7836689</v>
      </c>
      <c r="G7" s="124">
        <v>3684776</v>
      </c>
      <c r="H7" s="5">
        <v>-544</v>
      </c>
      <c r="I7" s="90" t="s">
        <v>8</v>
      </c>
      <c r="J7" s="67"/>
    </row>
    <row r="8" spans="2:10" ht="24" customHeight="1" x14ac:dyDescent="0.15">
      <c r="B8" s="91" t="s">
        <v>9</v>
      </c>
      <c r="C8" s="125">
        <v>39323243</v>
      </c>
      <c r="D8" s="126">
        <f>SUM(E8:F8)</f>
        <v>66039527</v>
      </c>
      <c r="E8" s="126">
        <v>49445131</v>
      </c>
      <c r="F8" s="127">
        <v>16594396</v>
      </c>
      <c r="G8" s="127">
        <v>26716284</v>
      </c>
      <c r="H8" s="4">
        <v>-437</v>
      </c>
      <c r="I8" s="92" t="s">
        <v>10</v>
      </c>
      <c r="J8" s="67"/>
    </row>
    <row r="9" spans="2:10" ht="24" customHeight="1" x14ac:dyDescent="0.15">
      <c r="B9" s="91" t="s">
        <v>11</v>
      </c>
      <c r="C9" s="125">
        <v>88647620</v>
      </c>
      <c r="D9" s="126">
        <f t="shared" ref="D9:D28" si="0">SUM(E9:F9)</f>
        <v>74707435</v>
      </c>
      <c r="E9" s="126">
        <v>59982962</v>
      </c>
      <c r="F9" s="127">
        <v>14724473</v>
      </c>
      <c r="G9" s="127" t="s">
        <v>134</v>
      </c>
      <c r="H9" s="4">
        <v>0</v>
      </c>
      <c r="I9" s="92" t="s">
        <v>11</v>
      </c>
      <c r="J9" s="67"/>
    </row>
    <row r="10" spans="2:10" ht="24" customHeight="1" x14ac:dyDescent="0.15">
      <c r="B10" s="91" t="s">
        <v>12</v>
      </c>
      <c r="C10" s="125">
        <v>58555990</v>
      </c>
      <c r="D10" s="126">
        <f t="shared" si="0"/>
        <v>85712103</v>
      </c>
      <c r="E10" s="126">
        <v>69936434</v>
      </c>
      <c r="F10" s="127">
        <v>15775669</v>
      </c>
      <c r="G10" s="127">
        <v>27156113</v>
      </c>
      <c r="H10" s="4">
        <v>-470</v>
      </c>
      <c r="I10" s="92" t="s">
        <v>13</v>
      </c>
      <c r="J10" s="67"/>
    </row>
    <row r="11" spans="2:10" ht="24" customHeight="1" x14ac:dyDescent="0.15">
      <c r="B11" s="91" t="s">
        <v>14</v>
      </c>
      <c r="C11" s="125">
        <v>39476796</v>
      </c>
      <c r="D11" s="126">
        <f t="shared" si="0"/>
        <v>60617573</v>
      </c>
      <c r="E11" s="128">
        <v>47689134</v>
      </c>
      <c r="F11" s="127">
        <v>12928439</v>
      </c>
      <c r="G11" s="127">
        <v>21140777</v>
      </c>
      <c r="H11" s="4">
        <v>-267</v>
      </c>
      <c r="I11" s="92" t="s">
        <v>15</v>
      </c>
      <c r="J11" s="67"/>
    </row>
    <row r="12" spans="2:10" ht="24" customHeight="1" x14ac:dyDescent="0.15">
      <c r="B12" s="91" t="s">
        <v>16</v>
      </c>
      <c r="C12" s="125">
        <v>28706436</v>
      </c>
      <c r="D12" s="126">
        <f t="shared" si="0"/>
        <v>56496067</v>
      </c>
      <c r="E12" s="128">
        <v>45212774</v>
      </c>
      <c r="F12" s="127">
        <v>11283293</v>
      </c>
      <c r="G12" s="127">
        <v>27789631</v>
      </c>
      <c r="H12" s="4">
        <v>-223</v>
      </c>
      <c r="I12" s="92" t="s">
        <v>17</v>
      </c>
      <c r="J12" s="67"/>
    </row>
    <row r="13" spans="2:10" ht="24" customHeight="1" x14ac:dyDescent="0.15">
      <c r="B13" s="91" t="s">
        <v>18</v>
      </c>
      <c r="C13" s="125">
        <v>32368525</v>
      </c>
      <c r="D13" s="126">
        <f t="shared" si="0"/>
        <v>74274835</v>
      </c>
      <c r="E13" s="128">
        <v>59114977</v>
      </c>
      <c r="F13" s="127">
        <v>15159858</v>
      </c>
      <c r="G13" s="127">
        <v>41906310</v>
      </c>
      <c r="H13" s="4">
        <v>125</v>
      </c>
      <c r="I13" s="92" t="s">
        <v>19</v>
      </c>
      <c r="J13" s="67"/>
    </row>
    <row r="14" spans="2:10" ht="24" customHeight="1" x14ac:dyDescent="0.15">
      <c r="B14" s="91" t="s">
        <v>20</v>
      </c>
      <c r="C14" s="125">
        <v>66097788</v>
      </c>
      <c r="D14" s="126">
        <f t="shared" si="0"/>
        <v>130571140</v>
      </c>
      <c r="E14" s="128">
        <v>102789004</v>
      </c>
      <c r="F14" s="127">
        <v>27782136</v>
      </c>
      <c r="G14" s="127">
        <v>64473352</v>
      </c>
      <c r="H14" s="4">
        <v>166</v>
      </c>
      <c r="I14" s="92" t="s">
        <v>21</v>
      </c>
      <c r="J14" s="67"/>
    </row>
    <row r="15" spans="2:10" ht="24" customHeight="1" x14ac:dyDescent="0.15">
      <c r="B15" s="91" t="s">
        <v>22</v>
      </c>
      <c r="C15" s="125">
        <v>61209420</v>
      </c>
      <c r="D15" s="126">
        <f t="shared" si="0"/>
        <v>100944020</v>
      </c>
      <c r="E15" s="128">
        <v>80973709</v>
      </c>
      <c r="F15" s="127">
        <v>19970311</v>
      </c>
      <c r="G15" s="127">
        <v>39734600</v>
      </c>
      <c r="H15" s="4">
        <v>-240</v>
      </c>
      <c r="I15" s="92" t="s">
        <v>23</v>
      </c>
      <c r="J15" s="67"/>
    </row>
    <row r="16" spans="2:10" ht="24" customHeight="1" x14ac:dyDescent="0.15">
      <c r="B16" s="91" t="s">
        <v>24</v>
      </c>
      <c r="C16" s="125">
        <v>49442066</v>
      </c>
      <c r="D16" s="126">
        <f t="shared" si="0"/>
        <v>67012713</v>
      </c>
      <c r="E16" s="126">
        <v>53170280</v>
      </c>
      <c r="F16" s="127">
        <v>13842433</v>
      </c>
      <c r="G16" s="127">
        <v>17570647</v>
      </c>
      <c r="H16" s="4">
        <v>-370</v>
      </c>
      <c r="I16" s="92" t="s">
        <v>25</v>
      </c>
      <c r="J16" s="67"/>
    </row>
    <row r="17" spans="2:10" ht="24" customHeight="1" x14ac:dyDescent="0.15">
      <c r="B17" s="91" t="s">
        <v>26</v>
      </c>
      <c r="C17" s="125">
        <v>92177863</v>
      </c>
      <c r="D17" s="126">
        <f t="shared" si="0"/>
        <v>166790833</v>
      </c>
      <c r="E17" s="126">
        <v>133559947</v>
      </c>
      <c r="F17" s="127">
        <v>33230886</v>
      </c>
      <c r="G17" s="127">
        <v>74612970</v>
      </c>
      <c r="H17" s="4">
        <v>85</v>
      </c>
      <c r="I17" s="92" t="s">
        <v>27</v>
      </c>
      <c r="J17" s="67"/>
    </row>
    <row r="18" spans="2:10" ht="24" customHeight="1" x14ac:dyDescent="0.15">
      <c r="B18" s="91" t="s">
        <v>28</v>
      </c>
      <c r="C18" s="125">
        <v>138046922</v>
      </c>
      <c r="D18" s="126">
        <f t="shared" si="0"/>
        <v>197537462</v>
      </c>
      <c r="E18" s="129">
        <v>157442620</v>
      </c>
      <c r="F18" s="127">
        <v>40094842</v>
      </c>
      <c r="G18" s="127">
        <v>59490540</v>
      </c>
      <c r="H18" s="4">
        <v>-616</v>
      </c>
      <c r="I18" s="92" t="s">
        <v>29</v>
      </c>
      <c r="J18" s="67"/>
    </row>
    <row r="19" spans="2:10" ht="24" customHeight="1" x14ac:dyDescent="0.15">
      <c r="B19" s="91" t="s">
        <v>30</v>
      </c>
      <c r="C19" s="125">
        <v>59200600</v>
      </c>
      <c r="D19" s="126">
        <f t="shared" si="0"/>
        <v>59815618</v>
      </c>
      <c r="E19" s="126">
        <v>48267211</v>
      </c>
      <c r="F19" s="127">
        <v>11548407</v>
      </c>
      <c r="G19" s="127">
        <v>615018</v>
      </c>
      <c r="H19" s="4">
        <v>-566</v>
      </c>
      <c r="I19" s="92" t="s">
        <v>31</v>
      </c>
      <c r="J19" s="67"/>
    </row>
    <row r="20" spans="2:10" ht="24" customHeight="1" x14ac:dyDescent="0.15">
      <c r="B20" s="91" t="s">
        <v>32</v>
      </c>
      <c r="C20" s="125">
        <v>41957432</v>
      </c>
      <c r="D20" s="126">
        <f t="shared" si="0"/>
        <v>83642915</v>
      </c>
      <c r="E20" s="126">
        <v>67803836</v>
      </c>
      <c r="F20" s="127">
        <v>15839079</v>
      </c>
      <c r="G20" s="127">
        <v>41685483</v>
      </c>
      <c r="H20" s="4">
        <v>-193</v>
      </c>
      <c r="I20" s="92" t="s">
        <v>10</v>
      </c>
      <c r="J20" s="67"/>
    </row>
    <row r="21" spans="2:10" ht="24" customHeight="1" x14ac:dyDescent="0.15">
      <c r="B21" s="91" t="s">
        <v>33</v>
      </c>
      <c r="C21" s="125">
        <v>75803631</v>
      </c>
      <c r="D21" s="126">
        <f t="shared" si="0"/>
        <v>123416329</v>
      </c>
      <c r="E21" s="126">
        <v>98166214</v>
      </c>
      <c r="F21" s="127">
        <v>25250115</v>
      </c>
      <c r="G21" s="127">
        <v>47612698</v>
      </c>
      <c r="H21" s="4">
        <v>-155</v>
      </c>
      <c r="I21" s="92" t="s">
        <v>34</v>
      </c>
      <c r="J21" s="67"/>
    </row>
    <row r="22" spans="2:10" ht="24" customHeight="1" x14ac:dyDescent="0.15">
      <c r="B22" s="91" t="s">
        <v>35</v>
      </c>
      <c r="C22" s="125">
        <v>40027364</v>
      </c>
      <c r="D22" s="126">
        <f t="shared" si="0"/>
        <v>74679027</v>
      </c>
      <c r="E22" s="126">
        <v>60402653</v>
      </c>
      <c r="F22" s="127">
        <v>14276374</v>
      </c>
      <c r="G22" s="127">
        <v>34651663</v>
      </c>
      <c r="H22" s="4">
        <v>-366</v>
      </c>
      <c r="I22" s="92" t="s">
        <v>36</v>
      </c>
      <c r="J22" s="67"/>
    </row>
    <row r="23" spans="2:10" ht="24" customHeight="1" x14ac:dyDescent="0.15">
      <c r="B23" s="91" t="s">
        <v>37</v>
      </c>
      <c r="C23" s="125">
        <v>38138047</v>
      </c>
      <c r="D23" s="126">
        <f t="shared" si="0"/>
        <v>94149274</v>
      </c>
      <c r="E23" s="126">
        <v>75565662</v>
      </c>
      <c r="F23" s="127">
        <v>18583612</v>
      </c>
      <c r="G23" s="127">
        <v>56011227</v>
      </c>
      <c r="H23" s="4">
        <v>124</v>
      </c>
      <c r="I23" s="92" t="s">
        <v>37</v>
      </c>
      <c r="J23" s="67"/>
    </row>
    <row r="24" spans="2:10" ht="24" customHeight="1" x14ac:dyDescent="0.15">
      <c r="B24" s="91" t="s">
        <v>38</v>
      </c>
      <c r="C24" s="125">
        <v>22849544</v>
      </c>
      <c r="D24" s="126">
        <f t="shared" si="0"/>
        <v>65666326</v>
      </c>
      <c r="E24" s="126">
        <v>52462622</v>
      </c>
      <c r="F24" s="127">
        <v>13203704</v>
      </c>
      <c r="G24" s="127">
        <v>42816782</v>
      </c>
      <c r="H24" s="4">
        <v>191</v>
      </c>
      <c r="I24" s="92" t="s">
        <v>39</v>
      </c>
      <c r="J24" s="67"/>
    </row>
    <row r="25" spans="2:10" ht="24" customHeight="1" x14ac:dyDescent="0.15">
      <c r="B25" s="91" t="s">
        <v>40</v>
      </c>
      <c r="C25" s="125">
        <v>59825838</v>
      </c>
      <c r="D25" s="126">
        <f t="shared" si="0"/>
        <v>136442246</v>
      </c>
      <c r="E25" s="126">
        <v>109378217</v>
      </c>
      <c r="F25" s="127">
        <v>27064029</v>
      </c>
      <c r="G25" s="127">
        <v>76616408</v>
      </c>
      <c r="H25" s="4">
        <v>349</v>
      </c>
      <c r="I25" s="92" t="s">
        <v>41</v>
      </c>
      <c r="J25" s="67"/>
    </row>
    <row r="26" spans="2:10" ht="24" customHeight="1" x14ac:dyDescent="0.15">
      <c r="B26" s="91" t="s">
        <v>42</v>
      </c>
      <c r="C26" s="125">
        <v>82384814</v>
      </c>
      <c r="D26" s="126">
        <f t="shared" si="0"/>
        <v>176770631</v>
      </c>
      <c r="E26" s="126">
        <v>139499191</v>
      </c>
      <c r="F26" s="127">
        <v>37271440</v>
      </c>
      <c r="G26" s="127">
        <v>94385817</v>
      </c>
      <c r="H26" s="4">
        <v>519</v>
      </c>
      <c r="I26" s="92" t="s">
        <v>43</v>
      </c>
      <c r="J26" s="67"/>
    </row>
    <row r="27" spans="2:10" ht="24" customHeight="1" x14ac:dyDescent="0.15">
      <c r="B27" s="91" t="s">
        <v>44</v>
      </c>
      <c r="C27" s="125">
        <v>66343037</v>
      </c>
      <c r="D27" s="126">
        <f t="shared" si="0"/>
        <v>173171984</v>
      </c>
      <c r="E27" s="126">
        <v>136605457</v>
      </c>
      <c r="F27" s="127">
        <v>36566527</v>
      </c>
      <c r="G27" s="127">
        <v>106828947</v>
      </c>
      <c r="H27" s="4">
        <v>1653</v>
      </c>
      <c r="I27" s="92" t="s">
        <v>45</v>
      </c>
      <c r="J27" s="67"/>
    </row>
    <row r="28" spans="2:10" ht="24" customHeight="1" x14ac:dyDescent="0.15">
      <c r="B28" s="91" t="s">
        <v>104</v>
      </c>
      <c r="C28" s="125">
        <v>44702522</v>
      </c>
      <c r="D28" s="126">
        <f t="shared" si="0"/>
        <v>126333674</v>
      </c>
      <c r="E28" s="126">
        <v>100933873</v>
      </c>
      <c r="F28" s="127">
        <v>25399801</v>
      </c>
      <c r="G28" s="127">
        <v>81631152</v>
      </c>
      <c r="H28" s="4">
        <v>964</v>
      </c>
      <c r="I28" s="93" t="s">
        <v>90</v>
      </c>
      <c r="J28" s="67"/>
    </row>
    <row r="29" spans="2:10" ht="24" customHeight="1" x14ac:dyDescent="0.15">
      <c r="B29" s="94" t="s">
        <v>46</v>
      </c>
      <c r="C29" s="130">
        <v>70299140</v>
      </c>
      <c r="D29" s="131">
        <f>SUM(E29:F29)</f>
        <v>178982353</v>
      </c>
      <c r="E29" s="132">
        <v>141972496</v>
      </c>
      <c r="F29" s="133">
        <v>37009857</v>
      </c>
      <c r="G29" s="134">
        <v>108683213</v>
      </c>
      <c r="H29" s="6">
        <v>915</v>
      </c>
      <c r="I29" s="95" t="s">
        <v>21</v>
      </c>
      <c r="J29" s="67"/>
    </row>
    <row r="30" spans="2:10" ht="24" customHeight="1" x14ac:dyDescent="0.15">
      <c r="B30" s="96" t="s">
        <v>47</v>
      </c>
      <c r="C30" s="97">
        <f>SUM(C7:C29)</f>
        <v>1323513071</v>
      </c>
      <c r="D30" s="98">
        <f>SUM(D7:D29)</f>
        <v>2405387294</v>
      </c>
      <c r="E30" s="98">
        <f>SUM(E7:E29)</f>
        <v>1914150924</v>
      </c>
      <c r="F30" s="99">
        <f>SUM(F7:F29)</f>
        <v>491236370</v>
      </c>
      <c r="G30" s="99">
        <f>SUM(G7:G29)</f>
        <v>1095814408</v>
      </c>
      <c r="H30" s="100">
        <v>644</v>
      </c>
      <c r="I30" s="101" t="s">
        <v>47</v>
      </c>
      <c r="J30" s="67"/>
    </row>
    <row r="31" spans="2:10" ht="24" customHeight="1" x14ac:dyDescent="0.15">
      <c r="E31" s="102"/>
      <c r="F31" s="273" t="s">
        <v>125</v>
      </c>
      <c r="G31" s="273"/>
      <c r="H31" s="113"/>
    </row>
    <row r="32" spans="2:10" ht="12.75" customHeight="1" x14ac:dyDescent="0.15">
      <c r="D32" s="103"/>
    </row>
    <row r="33" spans="2:13" ht="18" customHeight="1" x14ac:dyDescent="0.15">
      <c r="B33" s="149" t="s">
        <v>121</v>
      </c>
      <c r="C33" s="150"/>
      <c r="D33" s="151"/>
      <c r="E33" s="151"/>
      <c r="F33" s="149"/>
      <c r="G33" s="149"/>
      <c r="H33" s="149"/>
    </row>
    <row r="34" spans="2:13" ht="15.75" customHeight="1" x14ac:dyDescent="0.15">
      <c r="C34" s="152" t="s">
        <v>115</v>
      </c>
      <c r="D34" s="244" t="s">
        <v>135</v>
      </c>
      <c r="E34" s="244"/>
      <c r="G34" s="2"/>
      <c r="H34" s="2"/>
    </row>
    <row r="35" spans="2:13" ht="12.75" customHeight="1" x14ac:dyDescent="0.15">
      <c r="D35" s="103"/>
    </row>
    <row r="36" spans="2:13" ht="12.75" customHeight="1" x14ac:dyDescent="0.15">
      <c r="D36" s="103"/>
      <c r="E36" s="102"/>
    </row>
    <row r="37" spans="2:13" ht="12.75" customHeight="1" x14ac:dyDescent="0.15">
      <c r="D37" s="103"/>
    </row>
    <row r="38" spans="2:13" ht="12.75" customHeight="1" x14ac:dyDescent="0.15">
      <c r="D38" s="103"/>
    </row>
    <row r="39" spans="2:13" ht="12.75" customHeight="1" x14ac:dyDescent="0.15">
      <c r="D39" s="103"/>
      <c r="E39" s="102"/>
    </row>
    <row r="40" spans="2:13" ht="12.75" customHeight="1" x14ac:dyDescent="0.15">
      <c r="D40" s="103"/>
    </row>
    <row r="41" spans="2:13" ht="12.75" customHeight="1" x14ac:dyDescent="0.15">
      <c r="D41" s="103"/>
    </row>
    <row r="42" spans="2:13" ht="12.75" customHeight="1" x14ac:dyDescent="0.15">
      <c r="D42" s="103"/>
      <c r="M42" s="102"/>
    </row>
    <row r="43" spans="2:13" ht="12.75" customHeight="1" x14ac:dyDescent="0.15">
      <c r="D43" s="103"/>
    </row>
    <row r="44" spans="2:13" ht="12.75" customHeight="1" x14ac:dyDescent="0.15">
      <c r="D44" s="103"/>
    </row>
    <row r="45" spans="2:13" ht="12.75" customHeight="1" x14ac:dyDescent="0.15">
      <c r="D45" s="103"/>
    </row>
    <row r="46" spans="2:13" ht="12.75" customHeight="1" x14ac:dyDescent="0.15">
      <c r="D46" s="103"/>
    </row>
    <row r="47" spans="2:13" ht="12.75" customHeight="1" x14ac:dyDescent="0.15">
      <c r="D47" s="103"/>
      <c r="E47" s="102"/>
    </row>
    <row r="48" spans="2:13" ht="12.75" customHeight="1" x14ac:dyDescent="0.15">
      <c r="D48" s="103"/>
    </row>
    <row r="49" spans="4:4" ht="12.75" customHeight="1" x14ac:dyDescent="0.15">
      <c r="D49" s="103"/>
    </row>
    <row r="50" spans="4:4" ht="12.75" customHeight="1" x14ac:dyDescent="0.15">
      <c r="D50" s="103"/>
    </row>
    <row r="51" spans="4:4" ht="12.75" customHeight="1" x14ac:dyDescent="0.15">
      <c r="D51" s="103"/>
    </row>
    <row r="52" spans="4:4" ht="12.75" customHeight="1" x14ac:dyDescent="0.15">
      <c r="D52" s="103"/>
    </row>
    <row r="53" spans="4:4" ht="12.75" customHeight="1" x14ac:dyDescent="0.15">
      <c r="D53" s="103"/>
    </row>
    <row r="54" spans="4:4" ht="12.75" customHeight="1" x14ac:dyDescent="0.15">
      <c r="D54" s="103"/>
    </row>
    <row r="55" spans="4:4" ht="12.75" customHeight="1" x14ac:dyDescent="0.15">
      <c r="D55" s="103"/>
    </row>
  </sheetData>
  <mergeCells count="5">
    <mergeCell ref="C3:C4"/>
    <mergeCell ref="D3:D4"/>
    <mergeCell ref="G3:G4"/>
    <mergeCell ref="F31:G31"/>
    <mergeCell ref="D34:E34"/>
  </mergeCells>
  <phoneticPr fontId="18"/>
  <hyperlinks>
    <hyperlink ref="D34" r:id="rId1" xr:uid="{00000000-0004-0000-0100-000000000000}"/>
    <hyperlink ref="C3:C4" r:id="rId2" display="基準財政収入額" xr:uid="{00000000-0004-0000-0100-000001000000}"/>
    <hyperlink ref="D3:D4" r:id="rId3" display="基準財政需要額 " xr:uid="{00000000-0004-0000-0100-000002000000}"/>
    <hyperlink ref="G3:G4" r:id="rId4" display="普通交付金" xr:uid="{00000000-0004-0000-0100-000003000000}"/>
    <hyperlink ref="F31:G31" r:id="rId5" display="※　財源不足額が生じていないため不交付となる。" xr:uid="{00000000-0004-0000-0100-000004000000}"/>
  </hyperlinks>
  <printOptions gridLinesSet="0"/>
  <pageMargins left="0.78740157480314965" right="0.78740157480314965" top="1.1811023622047245" bottom="0.78740157480314965" header="0.51181102362204722" footer="0.51181102362204722"/>
  <pageSetup paperSize="9" scale="69" firstPageNumber="4" fitToWidth="0" orientation="landscape" useFirstPageNumber="1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C:\再調本\財調再調整収入需要.jsd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区別算定結果</vt:lpstr>
      <vt:lpstr>区別算定結果!Print_Area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調査部行財政担当課</dc:creator>
  <cp:lastModifiedBy>上野</cp:lastModifiedBy>
  <cp:revision>46</cp:revision>
  <cp:lastPrinted>2023-11-13T05:02:10Z</cp:lastPrinted>
  <dcterms:created xsi:type="dcterms:W3CDTF">1998-06-16T00:50:34Z</dcterms:created>
  <dcterms:modified xsi:type="dcterms:W3CDTF">2023-11-14T02:07:32Z</dcterms:modified>
</cp:coreProperties>
</file>