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2共用フォルダ\01 広報・印刷関係\21 ホームページ\02.08.06 R2年度当初算定\"/>
    </mc:Choice>
  </mc:AlternateContent>
  <bookViews>
    <workbookView xWindow="-15" yWindow="-15" windowWidth="9600" windowHeight="11940" tabRatio="599"/>
  </bookViews>
  <sheets>
    <sheet name="総括表" sheetId="1" r:id="rId1"/>
    <sheet name="区別算定結果" sheetId="2" r:id="rId2"/>
  </sheets>
  <definedNames>
    <definedName name="_xlnm.Print_Area" localSheetId="1">区別算定結果!$B$1:$I$31</definedName>
    <definedName name="_xlnm.Print_Area" localSheetId="0">総括表!$B$1:$R$51</definedName>
  </definedNames>
  <calcPr calcId="162913"/>
</workbook>
</file>

<file path=xl/calcChain.xml><?xml version="1.0" encoding="utf-8"?>
<calcChain xmlns="http://schemas.openxmlformats.org/spreadsheetml/2006/main">
  <c r="R9" i="1" l="1"/>
  <c r="R10" i="1"/>
  <c r="I9" i="1"/>
  <c r="O6" i="1" l="1"/>
  <c r="O7" i="1"/>
  <c r="O8" i="1"/>
  <c r="O9" i="1"/>
  <c r="O31" i="1" l="1"/>
  <c r="G25" i="1"/>
  <c r="G34" i="1"/>
  <c r="G40" i="1" s="1"/>
  <c r="G18" i="1" s="1"/>
  <c r="Q21" i="1"/>
  <c r="R21" i="1"/>
  <c r="I21" i="1"/>
  <c r="I22" i="1"/>
  <c r="H21" i="1"/>
  <c r="O12" i="1" l="1"/>
  <c r="P12" i="1"/>
  <c r="I38" i="1" l="1"/>
  <c r="I32" i="1"/>
  <c r="I33" i="1"/>
  <c r="H32" i="1"/>
  <c r="H38" i="1"/>
  <c r="H22" i="1"/>
  <c r="O22" i="1" l="1"/>
  <c r="Q22" i="1" s="1"/>
  <c r="R22" i="1" s="1"/>
  <c r="O38" i="1"/>
  <c r="Q38" i="1" s="1"/>
  <c r="R38" i="1" s="1"/>
  <c r="O32" i="1"/>
  <c r="Q32" i="1" s="1"/>
  <c r="R32" i="1" s="1"/>
  <c r="F25" i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O19" i="1" l="1"/>
  <c r="G51" i="1"/>
  <c r="H47" i="1"/>
  <c r="G43" i="1"/>
  <c r="H45" i="1"/>
  <c r="H44" i="1"/>
  <c r="F43" i="1"/>
  <c r="H42" i="1"/>
  <c r="H41" i="1"/>
  <c r="H39" i="1"/>
  <c r="H37" i="1"/>
  <c r="H36" i="1"/>
  <c r="H35" i="1"/>
  <c r="H33" i="1"/>
  <c r="H31" i="1"/>
  <c r="H30" i="1"/>
  <c r="H29" i="1"/>
  <c r="H28" i="1"/>
  <c r="H27" i="1"/>
  <c r="H26" i="1"/>
  <c r="I23" i="1"/>
  <c r="I20" i="1"/>
  <c r="I19" i="1"/>
  <c r="H23" i="1"/>
  <c r="H20" i="1"/>
  <c r="H19" i="1"/>
  <c r="H14" i="1"/>
  <c r="I8" i="1"/>
  <c r="I7" i="1"/>
  <c r="I6" i="1"/>
  <c r="H8" i="1"/>
  <c r="H6" i="1"/>
  <c r="H7" i="1"/>
  <c r="G11" i="1"/>
  <c r="G13" i="1" s="1"/>
  <c r="G15" i="1" s="1"/>
  <c r="F11" i="1"/>
  <c r="H43" i="1" l="1"/>
  <c r="H11" i="1"/>
  <c r="F13" i="1"/>
  <c r="O13" i="1" s="1"/>
  <c r="G16" i="1"/>
  <c r="G17" i="1" s="1"/>
  <c r="O41" i="1"/>
  <c r="I13" i="1" l="1"/>
  <c r="F15" i="1"/>
  <c r="H15" i="1" s="1"/>
  <c r="H13" i="1"/>
  <c r="E30" i="2"/>
  <c r="I36" i="1"/>
  <c r="I42" i="1" l="1"/>
  <c r="G46" i="1" l="1"/>
  <c r="H25" i="1"/>
  <c r="O42" i="1"/>
  <c r="Q42" i="1" s="1"/>
  <c r="R42" i="1" s="1"/>
  <c r="F49" i="1" l="1"/>
  <c r="I47" i="1"/>
  <c r="I45" i="1"/>
  <c r="I44" i="1"/>
  <c r="I43" i="1"/>
  <c r="F34" i="1"/>
  <c r="H34" i="1" s="1"/>
  <c r="I39" i="1"/>
  <c r="I37" i="1"/>
  <c r="I35" i="1"/>
  <c r="I31" i="1"/>
  <c r="I30" i="1"/>
  <c r="I29" i="1"/>
  <c r="I28" i="1"/>
  <c r="I27" i="1"/>
  <c r="I26" i="1"/>
  <c r="H9" i="1"/>
  <c r="H10" i="1"/>
  <c r="P11" i="1"/>
  <c r="P25" i="1"/>
  <c r="P34" i="1" s="1"/>
  <c r="P40" i="1" s="1"/>
  <c r="P18" i="1" s="1"/>
  <c r="P43" i="1"/>
  <c r="O45" i="1"/>
  <c r="Q45" i="1" s="1"/>
  <c r="R45" i="1" s="1"/>
  <c r="O44" i="1"/>
  <c r="Q44" i="1" s="1"/>
  <c r="R44" i="1" s="1"/>
  <c r="Q41" i="1"/>
  <c r="R41" i="1" s="1"/>
  <c r="O35" i="1"/>
  <c r="Q35" i="1" s="1"/>
  <c r="R35" i="1" s="1"/>
  <c r="O36" i="1"/>
  <c r="Q36" i="1" s="1"/>
  <c r="R36" i="1" s="1"/>
  <c r="O37" i="1"/>
  <c r="Q37" i="1" s="1"/>
  <c r="R37" i="1" s="1"/>
  <c r="O39" i="1"/>
  <c r="O33" i="1"/>
  <c r="Q33" i="1" s="1"/>
  <c r="R33" i="1" s="1"/>
  <c r="Q31" i="1"/>
  <c r="O30" i="1"/>
  <c r="Q30" i="1" s="1"/>
  <c r="R30" i="1" s="1"/>
  <c r="O29" i="1"/>
  <c r="Q29" i="1" s="1"/>
  <c r="R29" i="1" s="1"/>
  <c r="O28" i="1"/>
  <c r="Q28" i="1" s="1"/>
  <c r="R28" i="1" s="1"/>
  <c r="O27" i="1"/>
  <c r="Q27" i="1" s="1"/>
  <c r="R27" i="1" s="1"/>
  <c r="O26" i="1"/>
  <c r="Q26" i="1" s="1"/>
  <c r="R26" i="1" s="1"/>
  <c r="O24" i="1"/>
  <c r="Q24" i="1" s="1"/>
  <c r="O23" i="1"/>
  <c r="Q23" i="1" s="1"/>
  <c r="R23" i="1" s="1"/>
  <c r="Q20" i="1"/>
  <c r="R20" i="1" s="1"/>
  <c r="Q19" i="1"/>
  <c r="R19" i="1" s="1"/>
  <c r="O14" i="1"/>
  <c r="Q14" i="1" s="1"/>
  <c r="R14" i="1" s="1"/>
  <c r="O10" i="1"/>
  <c r="Q10" i="1" s="1"/>
  <c r="Q9" i="1"/>
  <c r="Q8" i="1"/>
  <c r="R8" i="1" s="1"/>
  <c r="Q7" i="1"/>
  <c r="R7" i="1" s="1"/>
  <c r="Q6" i="1"/>
  <c r="R6" i="1" s="1"/>
  <c r="F30" i="2"/>
  <c r="C30" i="2"/>
  <c r="O47" i="1"/>
  <c r="H24" i="1"/>
  <c r="P13" i="1" l="1"/>
  <c r="P15" i="1" s="1"/>
  <c r="P16" i="1" s="1"/>
  <c r="P17" i="1" s="1"/>
  <c r="P50" i="1" s="1"/>
  <c r="O49" i="1"/>
  <c r="H49" i="1"/>
  <c r="I49" i="1"/>
  <c r="P46" i="1"/>
  <c r="P49" i="1" s="1"/>
  <c r="Q39" i="1"/>
  <c r="R39" i="1" s="1"/>
  <c r="O43" i="1"/>
  <c r="Q43" i="1" s="1"/>
  <c r="R43" i="1" s="1"/>
  <c r="D30" i="2"/>
  <c r="G30" i="2"/>
  <c r="F40" i="1"/>
  <c r="O34" i="1"/>
  <c r="I34" i="1"/>
  <c r="I25" i="1"/>
  <c r="O25" i="1"/>
  <c r="Q25" i="1" s="1"/>
  <c r="R25" i="1" s="1"/>
  <c r="O11" i="1"/>
  <c r="Q11" i="1" s="1"/>
  <c r="R11" i="1" s="1"/>
  <c r="I11" i="1"/>
  <c r="Q49" i="1" l="1"/>
  <c r="R49" i="1" s="1"/>
  <c r="F18" i="1"/>
  <c r="H18" i="1" s="1"/>
  <c r="H40" i="1"/>
  <c r="Q13" i="1"/>
  <c r="R13" i="1" s="1"/>
  <c r="P51" i="1"/>
  <c r="O40" i="1"/>
  <c r="Q40" i="1" s="1"/>
  <c r="R40" i="1" s="1"/>
  <c r="Q34" i="1"/>
  <c r="R34" i="1" s="1"/>
  <c r="I40" i="1"/>
  <c r="I15" i="1"/>
  <c r="F16" i="1"/>
  <c r="H16" i="1" s="1"/>
  <c r="O15" i="1"/>
  <c r="Q15" i="1" s="1"/>
  <c r="R15" i="1" s="1"/>
  <c r="I16" i="1" l="1"/>
  <c r="O18" i="1"/>
  <c r="Q18" i="1" s="1"/>
  <c r="R18" i="1" s="1"/>
  <c r="F46" i="1"/>
  <c r="F48" i="1" s="1"/>
  <c r="H48" i="1" s="1"/>
  <c r="I18" i="1"/>
  <c r="F17" i="1"/>
  <c r="O16" i="1"/>
  <c r="Q16" i="1" s="1"/>
  <c r="R16" i="1" s="1"/>
  <c r="I17" i="1" l="1"/>
  <c r="H17" i="1"/>
  <c r="O17" i="1"/>
  <c r="Q17" i="1" s="1"/>
  <c r="R17" i="1" s="1"/>
  <c r="F50" i="1"/>
  <c r="O46" i="1"/>
  <c r="I50" i="1" l="1"/>
  <c r="H50" i="1"/>
  <c r="F51" i="1"/>
  <c r="O50" i="1"/>
  <c r="Q50" i="1" s="1"/>
  <c r="R50" i="1" s="1"/>
  <c r="O48" i="1"/>
  <c r="I48" i="1"/>
  <c r="O51" i="1" l="1"/>
  <c r="Q51" i="1" s="1"/>
  <c r="R51" i="1" s="1"/>
  <c r="H51" i="1"/>
  <c r="I51" i="1"/>
</calcChain>
</file>

<file path=xl/sharedStrings.xml><?xml version="1.0" encoding="utf-8"?>
<sst xmlns="http://schemas.openxmlformats.org/spreadsheetml/2006/main" count="218" uniqueCount="130">
  <si>
    <t>Ａ</t>
  </si>
  <si>
    <t>Ｂ</t>
  </si>
  <si>
    <t>地方消費税交付金</t>
  </si>
  <si>
    <t>自動車取得税交付金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</si>
  <si>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</si>
  <si>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</si>
  <si>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</si>
  <si>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</si>
  <si>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</si>
  <si>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</si>
  <si>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</si>
  <si>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</si>
  <si>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</si>
  <si>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</si>
  <si>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</si>
  <si>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</si>
  <si>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</si>
  <si>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</si>
  <si>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</si>
  <si>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</si>
  <si>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</si>
  <si>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</si>
  <si>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</si>
  <si>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</si>
  <si>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</si>
  <si>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</si>
  <si>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</si>
  <si>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</si>
  <si>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</si>
  <si>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</si>
  <si>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</si>
  <si>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</si>
  <si>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</si>
  <si>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</si>
  <si>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</si>
  <si>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</si>
  <si>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</si>
  <si>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</si>
  <si>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</si>
  <si>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</si>
  <si>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</si>
  <si>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</si>
  <si>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</si>
  <si>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</si>
  <si>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</si>
  <si>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</si>
  <si>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</si>
  <si>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</si>
  <si>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</si>
  <si>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</si>
  <si>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</si>
  <si>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</si>
  <si>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</si>
  <si>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</si>
  <si>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普通交付金</t>
  </si>
  <si>
    <t>特別交付金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</si>
  <si>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</si>
  <si>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</si>
  <si>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</si>
  <si>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</si>
  <si>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</si>
  <si>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</si>
  <si>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</si>
  <si>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</si>
  <si>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</si>
  <si>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※　財源不足額が生じていないため不交付となる。</t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</si>
  <si>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</si>
  <si>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</si>
  <si>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普通交付金分　Ａ×95％</t>
    <rPh sb="0" eb="2">
      <t>フツウ</t>
    </rPh>
    <rPh sb="2" eb="5">
      <t>コウフキン</t>
    </rPh>
    <rPh sb="5" eb="6">
      <t>ブン</t>
    </rPh>
    <phoneticPr fontId="2"/>
  </si>
  <si>
    <t>特別交付金分　Ａ× 5％</t>
    <rPh sb="0" eb="2">
      <t>トクベツ</t>
    </rPh>
    <rPh sb="2" eb="5">
      <t>コウフキン</t>
    </rPh>
    <rPh sb="5" eb="6">
      <t>ブン</t>
    </rPh>
    <phoneticPr fontId="2"/>
  </si>
  <si>
    <t>（１）　対前年度当初算定比較</t>
    <rPh sb="4" eb="5">
      <t>タイ</t>
    </rPh>
    <rPh sb="5" eb="8">
      <t>ゼンネンド</t>
    </rPh>
    <rPh sb="8" eb="10">
      <t>トウショ</t>
    </rPh>
    <rPh sb="10" eb="12">
      <t>サンテイ</t>
    </rPh>
    <rPh sb="12" eb="14">
      <t>ヒカク</t>
    </rPh>
    <phoneticPr fontId="2"/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</si>
  <si>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</si>
  <si>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</si>
  <si>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</si>
  <si>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</si>
  <si>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交付金調整額</t>
    <rPh sb="0" eb="3">
      <t>コウフキン</t>
    </rPh>
    <rPh sb="3" eb="6">
      <t>チョウセイガク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</si>
  <si>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</si>
  <si>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</si>
  <si>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</si>
  <si>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</si>
  <si>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</si>
  <si>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</si>
  <si>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</si>
  <si>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</si>
  <si>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</si>
  <si>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</si>
  <si>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</si>
  <si>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</si>
  <si>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</si>
  <si>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普通交付金</t>
    <rPh sb="0" eb="2">
      <t>フツウ</t>
    </rPh>
    <phoneticPr fontId="2"/>
  </si>
  <si>
    <t>Ｂ－Ａ</t>
  </si>
  <si>
    <t>エ＝ウ/イ</t>
    <phoneticPr fontId="2"/>
  </si>
  <si>
    <t>（単位：千円）</t>
    <phoneticPr fontId="2"/>
  </si>
  <si>
    <t>エ＝ウ/イ</t>
    <phoneticPr fontId="2"/>
  </si>
  <si>
    <t>葛</t>
    <phoneticPr fontId="2"/>
  </si>
  <si>
    <t>地方揮発油譲与税</t>
    <phoneticPr fontId="2"/>
  </si>
  <si>
    <t>　　　　　　 計　 　　 Ａ　　　</t>
    <rPh sb="7" eb="8">
      <t>ケイ</t>
    </rPh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</si>
  <si>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</si>
  <si>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</si>
  <si>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>基準財政収入額</t>
    <phoneticPr fontId="2"/>
  </si>
  <si>
    <t xml:space="preserve">基準財政需要額 </t>
    <phoneticPr fontId="2"/>
  </si>
  <si>
    <t>当初算定　ア</t>
    <rPh sb="0" eb="2">
      <t>トウショ</t>
    </rPh>
    <rPh sb="2" eb="4">
      <t>サンテイ</t>
    </rPh>
    <phoneticPr fontId="2"/>
  </si>
  <si>
    <t>当初算定　イ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</si>
  <si>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</si>
  <si>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基準財政収入額   　Ｂ</t>
    <phoneticPr fontId="2"/>
  </si>
  <si>
    <t>基準財政需要額　   Ｃ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</si>
  <si>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</si>
  <si>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</si>
  <si>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</si>
  <si>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調整税</t>
    <rPh sb="0" eb="2">
      <t>チョウセイ</t>
    </rPh>
    <rPh sb="2" eb="3">
      <t>ゼイ</t>
    </rPh>
    <phoneticPr fontId="2"/>
  </si>
  <si>
    <t>自動車取得税交付金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</si>
  <si>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</si>
  <si>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</si>
  <si>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</si>
  <si>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</si>
  <si>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</si>
  <si>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</si>
  <si>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軽自動車税環境性能割</t>
    <rPh sb="4" eb="5">
      <t>ゼイ</t>
    </rPh>
    <rPh sb="5" eb="7">
      <t>カンキョウ</t>
    </rPh>
    <rPh sb="7" eb="9">
      <t>セイノウ</t>
    </rPh>
    <rPh sb="9" eb="10">
      <t>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</si>
  <si>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</si>
  <si>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</si>
  <si>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１．令和2年度都区財政調整区別算定結果総括表</t>
    <rPh sb="2" eb="4">
      <t>レイワ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</si>
  <si>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</si>
  <si>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</si>
  <si>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２.令和2年度都区財政調整区別算定結果</t>
    <rPh sb="2" eb="4">
      <t>レイワ</t>
    </rPh>
    <phoneticPr fontId="2"/>
  </si>
  <si>
    <t>うち地方特例</t>
    <rPh sb="2" eb="4">
      <t>チホウ</t>
    </rPh>
    <rPh sb="4" eb="6">
      <t>トクレイ</t>
    </rPh>
    <phoneticPr fontId="2"/>
  </si>
  <si>
    <t>交付金の錯誤</t>
    <rPh sb="4" eb="6">
      <t>サクゴ</t>
    </rPh>
    <phoneticPr fontId="2"/>
  </si>
  <si>
    <t>措置による影響額</t>
    <phoneticPr fontId="2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</si>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</sst>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&quot;#,##0"/>
    <numFmt numFmtId="177" formatCode="#,##0%;&quot;△&quot;#,##0%"/>
    <numFmt numFmtId="178" formatCode="&quot;△&quot;#,##0;\-#,##0;#,##0"/>
    <numFmt numFmtId="179" formatCode="#,##0.0%;&quot;△&quot;#,##0.0%"/>
    <numFmt numFmtId="180" formatCode="0.0%"/>
  </numFmts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4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59">
    <xf numFmtId="0" fontId="0" fillId="0" borderId="0" xfId="0"/>
    <xf numFmtId="176" fontId="4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55" xfId="0" applyFont="1" applyFill="1" applyBorder="1" applyAlignment="1">
      <alignment horizontal="center" vertical="center" justifyLastLine="1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68" xfId="0" applyNumberFormat="1" applyFont="1" applyFill="1" applyBorder="1" applyAlignment="1">
      <alignment horizontal="right" vertical="center"/>
    </xf>
    <xf numFmtId="176" fontId="6" fillId="0" borderId="8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7" fillId="0" borderId="0" xfId="0" applyNumberFormat="1" applyFont="1" applyFill="1" applyAlignment="1">
      <alignment horizontal="left"/>
    </xf>
    <xf numFmtId="176" fontId="4" fillId="0" borderId="0" xfId="0" quotePrefix="1" applyNumberFormat="1" applyFont="1" applyFill="1" applyAlignment="1"/>
    <xf numFmtId="176" fontId="4" fillId="0" borderId="48" xfId="0" applyNumberFormat="1" applyFont="1" applyFill="1" applyBorder="1" applyAlignment="1">
      <alignment horizontal="center" vertical="center" justifyLastLine="1"/>
    </xf>
    <xf numFmtId="176" fontId="4" fillId="0" borderId="43" xfId="0" applyNumberFormat="1" applyFont="1" applyFill="1" applyBorder="1" applyAlignment="1">
      <alignment horizontal="center" vertical="center" justifyLastLine="1"/>
    </xf>
    <xf numFmtId="176" fontId="4" fillId="0" borderId="37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9" fontId="4" fillId="0" borderId="46" xfId="1" applyNumberFormat="1" applyFont="1" applyFill="1" applyBorder="1" applyAlignment="1">
      <alignment horizontal="right" vertical="center" indent="1"/>
    </xf>
    <xf numFmtId="179" fontId="4" fillId="0" borderId="45" xfId="1" applyNumberFormat="1" applyFont="1" applyFill="1" applyBorder="1" applyAlignment="1">
      <alignment horizontal="right" vertical="center" indent="1"/>
    </xf>
    <xf numFmtId="179" fontId="4" fillId="0" borderId="57" xfId="1" applyNumberFormat="1" applyFont="1" applyFill="1" applyBorder="1" applyAlignment="1">
      <alignment horizontal="right" vertical="center" indent="1"/>
    </xf>
    <xf numFmtId="179" fontId="4" fillId="0" borderId="45" xfId="1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>
      <alignment vertical="center"/>
    </xf>
    <xf numFmtId="179" fontId="4" fillId="0" borderId="58" xfId="1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/>
    </xf>
    <xf numFmtId="179" fontId="4" fillId="0" borderId="44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vertical="center"/>
    </xf>
    <xf numFmtId="179" fontId="4" fillId="0" borderId="51" xfId="1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82" xfId="1" applyNumberFormat="1" applyFont="1" applyFill="1" applyBorder="1" applyAlignment="1">
      <alignment horizontal="right" vertical="center" indent="1"/>
    </xf>
    <xf numFmtId="176" fontId="4" fillId="0" borderId="49" xfId="0" applyNumberFormat="1" applyFont="1" applyFill="1" applyBorder="1" applyAlignment="1">
      <alignment vertical="center"/>
    </xf>
    <xf numFmtId="179" fontId="4" fillId="0" borderId="47" xfId="1" applyNumberFormat="1" applyFont="1" applyFill="1" applyBorder="1" applyAlignment="1">
      <alignment horizontal="right" vertical="center" indent="1"/>
    </xf>
    <xf numFmtId="176" fontId="4" fillId="0" borderId="21" xfId="0" applyNumberFormat="1" applyFont="1" applyFill="1" applyBorder="1" applyAlignment="1">
      <alignment vertical="center"/>
    </xf>
    <xf numFmtId="179" fontId="4" fillId="0" borderId="59" xfId="1" applyNumberFormat="1" applyFont="1" applyFill="1" applyBorder="1" applyAlignment="1">
      <alignment horizontal="right" vertical="center" indent="1"/>
    </xf>
    <xf numFmtId="176" fontId="4" fillId="0" borderId="50" xfId="0" applyNumberFormat="1" applyFont="1" applyFill="1" applyBorder="1" applyAlignment="1">
      <alignment vertical="center"/>
    </xf>
    <xf numFmtId="179" fontId="4" fillId="0" borderId="52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center" vertical="center"/>
    </xf>
    <xf numFmtId="179" fontId="4" fillId="0" borderId="46" xfId="1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/>
    </xf>
    <xf numFmtId="179" fontId="4" fillId="0" borderId="44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center" vertical="center"/>
    </xf>
    <xf numFmtId="179" fontId="4" fillId="0" borderId="5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179" fontId="4" fillId="0" borderId="83" xfId="1" applyNumberFormat="1" applyFont="1" applyFill="1" applyBorder="1" applyAlignment="1">
      <alignment horizontal="right" vertical="center" indent="1"/>
    </xf>
    <xf numFmtId="176" fontId="9" fillId="0" borderId="0" xfId="0" applyNumberFormat="1" applyFont="1" applyFill="1" applyAlignment="1">
      <alignment horizontal="left"/>
    </xf>
    <xf numFmtId="176" fontId="4" fillId="0" borderId="36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3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32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82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29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76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7" xfId="0" applyFont="1" applyFill="1" applyBorder="1" applyAlignment="1">
      <alignment horizontal="left" indent="2"/>
    </xf>
    <xf numFmtId="0" fontId="6" fillId="0" borderId="28" xfId="0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8" fontId="6" fillId="0" borderId="73" xfId="0" applyNumberFormat="1" applyFont="1" applyFill="1" applyBorder="1" applyAlignment="1">
      <alignment horizontal="center" vertical="center"/>
    </xf>
    <xf numFmtId="178" fontId="10" fillId="0" borderId="73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8" fontId="6" fillId="0" borderId="53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79" xfId="0" applyNumberFormat="1" applyFont="1" applyFill="1" applyBorder="1" applyAlignment="1">
      <alignment horizontal="right" vertical="center"/>
    </xf>
    <xf numFmtId="176" fontId="6" fillId="0" borderId="75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84" xfId="0" applyNumberFormat="1" applyFont="1" applyFill="1" applyBorder="1" applyAlignment="1" applyProtection="1">
      <alignment vertical="center"/>
      <protection locked="0"/>
    </xf>
    <xf numFmtId="176" fontId="4" fillId="0" borderId="85" xfId="0" applyNumberFormat="1" applyFont="1" applyFill="1" applyBorder="1" applyAlignment="1" applyProtection="1">
      <alignment vertical="center"/>
      <protection locked="0"/>
    </xf>
    <xf numFmtId="176" fontId="4" fillId="0" borderId="85" xfId="0" applyNumberFormat="1" applyFont="1" applyFill="1" applyBorder="1" applyAlignment="1">
      <alignment vertical="center"/>
    </xf>
    <xf numFmtId="177" fontId="4" fillId="0" borderId="85" xfId="0" applyNumberFormat="1" applyFont="1" applyFill="1" applyBorder="1" applyAlignment="1">
      <alignment horizontal="center" vertical="center"/>
    </xf>
    <xf numFmtId="176" fontId="4" fillId="0" borderId="84" xfId="0" applyNumberFormat="1" applyFont="1" applyFill="1" applyBorder="1" applyAlignment="1">
      <alignment horizontal="right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vertical="center"/>
    </xf>
    <xf numFmtId="176" fontId="4" fillId="0" borderId="88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>
      <alignment vertical="center"/>
    </xf>
    <xf numFmtId="176" fontId="4" fillId="0" borderId="90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>
      <alignment vertical="center"/>
    </xf>
    <xf numFmtId="176" fontId="4" fillId="0" borderId="92" xfId="0" applyNumberFormat="1" applyFont="1" applyFill="1" applyBorder="1" applyAlignment="1">
      <alignment vertical="center"/>
    </xf>
    <xf numFmtId="176" fontId="4" fillId="0" borderId="93" xfId="0" applyNumberFormat="1" applyFont="1" applyFill="1" applyBorder="1" applyAlignment="1">
      <alignment horizontal="center" vertical="center" justifyLastLine="1"/>
    </xf>
    <xf numFmtId="179" fontId="4" fillId="0" borderId="0" xfId="1" applyNumberFormat="1" applyFont="1" applyFill="1" applyBorder="1" applyAlignment="1">
      <alignment horizontal="right" vertical="center" indent="1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93" xfId="1" applyNumberFormat="1" applyFont="1" applyFill="1" applyBorder="1" applyAlignment="1">
      <alignment horizontal="right" vertical="center" indent="1"/>
    </xf>
    <xf numFmtId="179" fontId="4" fillId="0" borderId="93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9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35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0" fontId="6" fillId="0" borderId="9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 vertical="center" justifyLastLine="1"/>
    </xf>
    <xf numFmtId="0" fontId="6" fillId="0" borderId="77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distributed" vertical="center" indent="1"/>
    </xf>
    <xf numFmtId="0" fontId="6" fillId="0" borderId="55" xfId="0" applyFont="1" applyFill="1" applyBorder="1" applyAlignment="1">
      <alignment horizontal="center" vertical="center"/>
    </xf>
    <xf numFmtId="180" fontId="4" fillId="0" borderId="4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textRotation="255"/>
    </xf>
    <xf numFmtId="176" fontId="13" fillId="0" borderId="8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distributed" vertical="center" indent="1"/>
    </xf>
    <xf numFmtId="176" fontId="4" fillId="0" borderId="98" xfId="0" applyNumberFormat="1" applyFont="1" applyFill="1" applyBorder="1" applyAlignment="1">
      <alignment horizontal="center" vertical="center" shrinkToFit="1"/>
    </xf>
    <xf numFmtId="176" fontId="4" fillId="0" borderId="98" xfId="0" applyNumberFormat="1" applyFont="1" applyFill="1" applyBorder="1" applyAlignment="1">
      <alignment horizontal="distributed" vertical="center" indent="1"/>
    </xf>
    <xf numFmtId="0" fontId="3" fillId="0" borderId="100" xfId="0" applyFont="1" applyFill="1" applyBorder="1" applyAlignment="1">
      <alignment horizontal="center" vertical="distributed" textRotation="255" indent="1"/>
    </xf>
    <xf numFmtId="176" fontId="8" fillId="0" borderId="98" xfId="0" applyNumberFormat="1" applyFont="1" applyFill="1" applyBorder="1" applyAlignment="1">
      <alignment horizontal="distributed" vertical="center" indent="1"/>
    </xf>
    <xf numFmtId="176" fontId="4" fillId="0" borderId="94" xfId="0" applyNumberFormat="1" applyFont="1" applyFill="1" applyBorder="1" applyAlignment="1">
      <alignment horizontal="right" vertical="center"/>
    </xf>
    <xf numFmtId="176" fontId="6" fillId="0" borderId="63" xfId="0" applyNumberFormat="1" applyFont="1" applyFill="1" applyBorder="1" applyAlignment="1">
      <alignment horizontal="right" vertical="center"/>
    </xf>
    <xf numFmtId="176" fontId="6" fillId="0" borderId="67" xfId="0" applyNumberFormat="1" applyFont="1" applyFill="1" applyBorder="1" applyAlignment="1">
      <alignment horizontal="right" vertical="center"/>
    </xf>
    <xf numFmtId="176" fontId="6" fillId="0" borderId="78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62" xfId="0" applyNumberFormat="1" applyFont="1" applyFill="1" applyBorder="1" applyAlignment="1">
      <alignment horizontal="right" vertical="center"/>
    </xf>
    <xf numFmtId="176" fontId="6" fillId="0" borderId="77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>
      <alignment vertical="center"/>
    </xf>
    <xf numFmtId="180" fontId="4" fillId="0" borderId="39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81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2" xfId="0" applyNumberFormat="1" applyFont="1" applyFill="1" applyBorder="1" applyAlignment="1">
      <alignment vertical="center"/>
    </xf>
    <xf numFmtId="176" fontId="4" fillId="0" borderId="100" xfId="0" applyNumberFormat="1" applyFont="1" applyFill="1" applyBorder="1" applyAlignment="1">
      <alignment horizontal="distributed" vertical="distributed" indent="1"/>
    </xf>
    <xf numFmtId="176" fontId="4" fillId="0" borderId="98" xfId="0" applyNumberFormat="1" applyFont="1" applyFill="1" applyBorder="1" applyAlignment="1">
      <alignment horizontal="distributed" vertical="distributed" indent="1"/>
    </xf>
    <xf numFmtId="176" fontId="4" fillId="0" borderId="0" xfId="0" applyNumberFormat="1" applyFont="1" applyFill="1" applyAlignment="1">
      <alignment horizontal="right" shrinkToFit="1"/>
    </xf>
    <xf numFmtId="176" fontId="4" fillId="0" borderId="38" xfId="0" applyNumberFormat="1" applyFont="1" applyFill="1" applyBorder="1" applyAlignment="1">
      <alignment horizontal="distributed" vertical="center" indent="1"/>
    </xf>
    <xf numFmtId="176" fontId="4" fillId="0" borderId="66" xfId="0" applyNumberFormat="1" applyFont="1" applyFill="1" applyBorder="1" applyAlignment="1">
      <alignment horizontal="distributed" vertical="center" indent="1"/>
    </xf>
    <xf numFmtId="176" fontId="4" fillId="0" borderId="72" xfId="0" applyNumberFormat="1" applyFont="1" applyFill="1" applyBorder="1" applyAlignment="1">
      <alignment horizontal="distributed" vertical="center" indent="1"/>
    </xf>
    <xf numFmtId="176" fontId="4" fillId="0" borderId="63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0" fillId="0" borderId="4" xfId="0" applyFont="1" applyFill="1" applyBorder="1" applyAlignment="1">
      <alignment horizontal="center" vertical="distributed" textRotation="255" indent="2"/>
    </xf>
    <xf numFmtId="0" fontId="0" fillId="0" borderId="13" xfId="0" applyFont="1" applyFill="1" applyBorder="1" applyAlignment="1">
      <alignment horizontal="center" vertical="distributed" textRotation="255" indent="2"/>
    </xf>
    <xf numFmtId="176" fontId="4" fillId="0" borderId="67" xfId="0" applyNumberFormat="1" applyFont="1" applyFill="1" applyBorder="1" applyAlignment="1">
      <alignment horizontal="center" vertical="center" textRotation="255"/>
    </xf>
    <xf numFmtId="176" fontId="4" fillId="0" borderId="12" xfId="0" applyNumberFormat="1" applyFont="1" applyFill="1" applyBorder="1" applyAlignment="1">
      <alignment horizontal="center" vertical="center" textRotation="255"/>
    </xf>
    <xf numFmtId="176" fontId="4" fillId="0" borderId="24" xfId="0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5" xfId="0" applyNumberFormat="1" applyFont="1" applyFill="1" applyBorder="1" applyAlignment="1">
      <alignment horizontal="distributed" vertical="center" indent="2"/>
    </xf>
    <xf numFmtId="176" fontId="4" fillId="0" borderId="3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4" fillId="0" borderId="78" xfId="0" applyNumberFormat="1" applyFont="1" applyFill="1" applyBorder="1" applyAlignment="1">
      <alignment horizontal="distributed" vertical="distributed" indent="1"/>
    </xf>
    <xf numFmtId="176" fontId="4" fillId="0" borderId="95" xfId="0" applyNumberFormat="1" applyFont="1" applyFill="1" applyBorder="1" applyAlignment="1">
      <alignment horizontal="distributed" vertical="distributed" indent="1"/>
    </xf>
    <xf numFmtId="176" fontId="4" fillId="0" borderId="3" xfId="0" applyNumberFormat="1" applyFont="1" applyFill="1" applyBorder="1" applyAlignment="1">
      <alignment horizontal="distributed" vertical="distributed" indent="1"/>
    </xf>
    <xf numFmtId="176" fontId="4" fillId="0" borderId="99" xfId="0" applyNumberFormat="1" applyFont="1" applyFill="1" applyBorder="1" applyAlignment="1">
      <alignment horizontal="distributed" vertical="distributed" indent="1"/>
    </xf>
    <xf numFmtId="176" fontId="4" fillId="0" borderId="6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97" xfId="0" applyNumberFormat="1" applyFont="1" applyFill="1" applyBorder="1" applyAlignment="1">
      <alignment horizontal="center" vertical="center" justifyLastLine="1"/>
    </xf>
    <xf numFmtId="176" fontId="4" fillId="0" borderId="20" xfId="0" applyNumberFormat="1" applyFont="1" applyFill="1" applyBorder="1" applyAlignment="1">
      <alignment horizontal="distributed" vertical="center" indent="1"/>
    </xf>
    <xf numFmtId="176" fontId="4" fillId="0" borderId="21" xfId="0" applyNumberFormat="1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distributed" vertical="center" indent="1"/>
    </xf>
    <xf numFmtId="176" fontId="11" fillId="0" borderId="60" xfId="0" applyNumberFormat="1" applyFont="1" applyFill="1" applyBorder="1" applyAlignment="1">
      <alignment horizontal="distributed" vertical="center" indent="1"/>
    </xf>
    <xf numFmtId="176" fontId="11" fillId="0" borderId="49" xfId="0" applyNumberFormat="1" applyFont="1" applyFill="1" applyBorder="1" applyAlignment="1">
      <alignment horizontal="distributed" vertical="center" indent="1"/>
    </xf>
    <xf numFmtId="176" fontId="4" fillId="0" borderId="61" xfId="0" applyNumberFormat="1" applyFont="1" applyFill="1" applyBorder="1" applyAlignment="1">
      <alignment horizontal="distributed" vertical="center" indent="1"/>
    </xf>
    <xf numFmtId="176" fontId="4" fillId="0" borderId="50" xfId="0" applyNumberFormat="1" applyFont="1" applyFill="1" applyBorder="1" applyAlignment="1">
      <alignment horizontal="distributed" vertical="center" indent="1"/>
    </xf>
    <xf numFmtId="176" fontId="4" fillId="0" borderId="62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5" xfId="0" applyNumberFormat="1" applyFont="1" applyFill="1" applyBorder="1" applyAlignment="1">
      <alignment horizontal="distributed" vertical="center" indent="1"/>
    </xf>
    <xf numFmtId="176" fontId="4" fillId="0" borderId="63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4" fillId="0" borderId="60" xfId="0" applyNumberFormat="1" applyFont="1" applyFill="1" applyBorder="1" applyAlignment="1">
      <alignment horizontal="distributed" vertical="center" indent="1"/>
    </xf>
    <xf numFmtId="176" fontId="4" fillId="0" borderId="49" xfId="0" applyNumberFormat="1" applyFont="1" applyFill="1" applyBorder="1" applyAlignment="1">
      <alignment horizontal="distributed" vertical="center" inden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5" xfId="0" applyNumberFormat="1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5" xfId="0" applyNumberFormat="1" applyFont="1" applyFill="1" applyBorder="1" applyAlignment="1">
      <alignment horizontal="distributed" vertical="center" indent="1" shrinkToFit="1"/>
    </xf>
    <xf numFmtId="176" fontId="4" fillId="0" borderId="70" xfId="0" applyNumberFormat="1" applyFont="1" applyFill="1" applyBorder="1" applyAlignment="1">
      <alignment horizontal="center" vertical="center" textRotation="255"/>
    </xf>
    <xf numFmtId="176" fontId="4" fillId="0" borderId="69" xfId="0" applyNumberFormat="1" applyFont="1" applyFill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176" fontId="4" fillId="0" borderId="35" xfId="0" applyNumberFormat="1" applyFont="1" applyFill="1" applyBorder="1" applyAlignment="1">
      <alignment horizontal="distributed" vertical="center"/>
    </xf>
    <xf numFmtId="176" fontId="4" fillId="0" borderId="64" xfId="0" applyNumberFormat="1" applyFont="1" applyFill="1" applyBorder="1" applyAlignment="1">
      <alignment horizontal="distributed" vertical="center" justifyLastLine="1"/>
    </xf>
    <xf numFmtId="176" fontId="4" fillId="0" borderId="48" xfId="0" applyNumberFormat="1" applyFont="1" applyFill="1" applyBorder="1" applyAlignment="1">
      <alignment horizontal="distributed" vertical="center" justifyLastLine="1"/>
    </xf>
    <xf numFmtId="176" fontId="4" fillId="0" borderId="65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4" xfId="0" applyFont="1" applyFill="1" applyBorder="1" applyAlignment="1">
      <alignment horizontal="center" vertical="distributed" textRotation="255" indent="1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37" xfId="0" applyNumberFormat="1" applyFont="1" applyFill="1" applyBorder="1" applyAlignment="1">
      <alignment horizontal="distributed" vertical="center" justifyLastLine="1"/>
    </xf>
    <xf numFmtId="0" fontId="3" fillId="0" borderId="100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distributed" vertical="distributed" indent="1"/>
    </xf>
    <xf numFmtId="176" fontId="4" fillId="0" borderId="97" xfId="0" applyNumberFormat="1" applyFont="1" applyFill="1" applyBorder="1" applyAlignment="1">
      <alignment horizontal="distributed" vertical="distributed" indent="1"/>
    </xf>
    <xf numFmtId="176" fontId="12" fillId="0" borderId="100" xfId="0" applyNumberFormat="1" applyFont="1" applyFill="1" applyBorder="1" applyAlignment="1">
      <alignment horizontal="center" vertical="center"/>
    </xf>
    <xf numFmtId="176" fontId="12" fillId="0" borderId="98" xfId="0" applyNumberFormat="1" applyFont="1" applyFill="1" applyBorder="1" applyAlignment="1">
      <alignment horizontal="center" vertical="center"/>
    </xf>
    <xf numFmtId="176" fontId="6" fillId="0" borderId="63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176" fontId="6" fillId="0" borderId="67" xfId="0" applyNumberFormat="1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>
      <alignment horizontal="center"/>
    </xf>
    <xf numFmtId="0" fontId="6" fillId="0" borderId="78" xfId="0" applyFont="1" applyFill="1" applyBorder="1" applyAlignment="1">
      <alignment horizontal="distributed" vertical="center" indent="1"/>
    </xf>
    <xf numFmtId="0" fontId="6" fillId="0" borderId="76" xfId="0" applyFont="1" applyFill="1" applyBorder="1" applyAlignment="1">
      <alignment horizontal="distributed" vertical="center" indent="1"/>
    </xf>
    <xf numFmtId="176" fontId="8" fillId="0" borderId="3" xfId="0" applyNumberFormat="1" applyFont="1" applyFill="1" applyBorder="1" applyAlignment="1">
      <alignment horizontal="distributed" vertical="distributed" indent="1"/>
    </xf>
    <xf numFmtId="176" fontId="8" fillId="0" borderId="99" xfId="0" applyNumberFormat="1" applyFont="1" applyFill="1" applyBorder="1" applyAlignment="1">
      <alignment horizontal="distributed" vertical="distributed" indent="1"/>
    </xf>
    <xf numFmtId="176" fontId="4" fillId="0" borderId="61" xfId="0" applyNumberFormat="1" applyFont="1" applyFill="1" applyBorder="1" applyAlignment="1">
      <alignment horizontal="center" vertical="center" justifyLastLine="1"/>
    </xf>
    <xf numFmtId="176" fontId="4" fillId="0" borderId="101" xfId="0" applyNumberFormat="1" applyFont="1" applyFill="1" applyBorder="1" applyAlignment="1">
      <alignment horizontal="center" vertical="center" justifyLastLine="1"/>
    </xf>
    <xf numFmtId="176" fontId="8" fillId="0" borderId="35" xfId="0" applyNumberFormat="1" applyFont="1" applyFill="1" applyBorder="1" applyAlignment="1">
      <alignment horizontal="distributed" vertical="distributed" indent="1"/>
    </xf>
  </cellXfs>
  <cellStyles count="7">
    <cellStyle name="パーセント" xfId="1" builtinId="5"/>
    <cellStyle name="パーセント 2" xfId="5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abSelected="1" view="pageBreakPreview" zoomScale="75" zoomScaleNormal="85" zoomScaleSheetLayoutView="75" workbookViewId="0">
      <pane xSplit="5" ySplit="5" topLeftCell="F6" activePane="bottomRight" state="frozen"/>
      <selection activeCell="N2" sqref="N2"/>
      <selection pane="topRight" activeCell="N2" sqref="N2"/>
      <selection pane="bottomLeft" activeCell="N2" sqref="N2"/>
      <selection pane="bottomRight" activeCell="L32" sqref="L32:N32"/>
    </sheetView>
  </sheetViews>
  <sheetFormatPr defaultColWidth="10" defaultRowHeight="15.75" customHeight="1" x14ac:dyDescent="0.15"/>
  <cols>
    <col min="1" max="1" width="1.875" style="2" customWidth="1"/>
    <col min="2" max="2" width="3.75" style="2" customWidth="1"/>
    <col min="3" max="3" width="3" style="2" customWidth="1"/>
    <col min="4" max="5" width="11" style="2" customWidth="1"/>
    <col min="6" max="8" width="16.125" style="2" customWidth="1"/>
    <col min="9" max="9" width="12" style="2" customWidth="1"/>
    <col min="10" max="10" width="3.125" style="129" customWidth="1"/>
    <col min="11" max="11" width="3.75" style="2" customWidth="1"/>
    <col min="12" max="12" width="3" style="2" customWidth="1"/>
    <col min="13" max="14" width="11" style="2" customWidth="1"/>
    <col min="15" max="17" width="16.125" style="2" customWidth="1"/>
    <col min="18" max="18" width="12" style="2" customWidth="1"/>
    <col min="19" max="20" width="8" style="2" customWidth="1"/>
    <col min="21" max="21" width="2" style="2" customWidth="1"/>
    <col min="22" max="22" width="6" style="2" customWidth="1"/>
    <col min="23" max="23" width="4" style="2" customWidth="1"/>
    <col min="24" max="16384" width="10" style="2"/>
  </cols>
  <sheetData>
    <row r="1" spans="2:18" ht="18" customHeight="1" x14ac:dyDescent="0.2">
      <c r="B1" s="53" t="s">
        <v>120</v>
      </c>
      <c r="C1" s="7"/>
      <c r="D1" s="7"/>
      <c r="E1" s="7"/>
      <c r="F1" s="7"/>
      <c r="G1" s="7"/>
      <c r="H1" s="7"/>
      <c r="I1" s="7"/>
      <c r="J1" s="126"/>
      <c r="K1" s="8"/>
      <c r="L1" s="7"/>
      <c r="M1" s="7"/>
      <c r="N1" s="7"/>
      <c r="O1" s="7"/>
      <c r="P1" s="7"/>
      <c r="Q1" s="7"/>
      <c r="R1" s="7"/>
    </row>
    <row r="2" spans="2:18" ht="17.25" customHeight="1" x14ac:dyDescent="0.15">
      <c r="B2" s="9" t="s">
        <v>70</v>
      </c>
      <c r="C2" s="7"/>
      <c r="D2" s="7"/>
      <c r="E2" s="7"/>
      <c r="F2" s="7"/>
      <c r="G2" s="7"/>
      <c r="H2" s="178" t="s">
        <v>92</v>
      </c>
      <c r="I2" s="178"/>
      <c r="J2" s="127"/>
      <c r="K2" s="9" t="s">
        <v>71</v>
      </c>
      <c r="L2" s="7"/>
      <c r="M2" s="7"/>
      <c r="N2" s="7"/>
      <c r="O2" s="7"/>
      <c r="P2" s="7"/>
      <c r="Q2" s="178" t="s">
        <v>92</v>
      </c>
      <c r="R2" s="178"/>
    </row>
    <row r="3" spans="2:18" ht="4.5" customHeight="1" x14ac:dyDescent="0.15">
      <c r="B3" s="9"/>
      <c r="C3" s="7"/>
      <c r="D3" s="7"/>
      <c r="E3" s="7"/>
      <c r="F3" s="7"/>
      <c r="G3" s="7"/>
      <c r="H3" s="178"/>
      <c r="I3" s="178"/>
      <c r="J3" s="127"/>
      <c r="K3" s="9"/>
      <c r="L3" s="7"/>
      <c r="M3" s="7"/>
      <c r="N3" s="7"/>
      <c r="O3" s="7"/>
      <c r="P3" s="7"/>
      <c r="Q3" s="178"/>
      <c r="R3" s="178"/>
    </row>
    <row r="4" spans="2:18" ht="16.5" customHeight="1" x14ac:dyDescent="0.15">
      <c r="B4" s="240" t="s">
        <v>58</v>
      </c>
      <c r="C4" s="234"/>
      <c r="D4" s="234"/>
      <c r="E4" s="234"/>
      <c r="F4" s="54" t="s">
        <v>121</v>
      </c>
      <c r="G4" s="55" t="s">
        <v>116</v>
      </c>
      <c r="H4" s="10" t="s">
        <v>72</v>
      </c>
      <c r="I4" s="11" t="s">
        <v>73</v>
      </c>
      <c r="J4" s="121"/>
      <c r="K4" s="233" t="s">
        <v>58</v>
      </c>
      <c r="L4" s="234"/>
      <c r="M4" s="234"/>
      <c r="N4" s="234"/>
      <c r="O4" s="54" t="s">
        <v>122</v>
      </c>
      <c r="P4" s="55" t="s">
        <v>122</v>
      </c>
      <c r="Q4" s="10" t="s">
        <v>72</v>
      </c>
      <c r="R4" s="11" t="s">
        <v>73</v>
      </c>
    </row>
    <row r="5" spans="2:18" ht="16.5" customHeight="1" x14ac:dyDescent="0.15">
      <c r="B5" s="241"/>
      <c r="C5" s="236"/>
      <c r="D5" s="236"/>
      <c r="E5" s="236"/>
      <c r="F5" s="12" t="s">
        <v>101</v>
      </c>
      <c r="G5" s="56" t="s">
        <v>102</v>
      </c>
      <c r="H5" s="13" t="s">
        <v>64</v>
      </c>
      <c r="I5" s="14" t="s">
        <v>91</v>
      </c>
      <c r="J5" s="128"/>
      <c r="K5" s="235"/>
      <c r="L5" s="236"/>
      <c r="M5" s="236"/>
      <c r="N5" s="236"/>
      <c r="O5" s="12" t="s">
        <v>101</v>
      </c>
      <c r="P5" s="56" t="s">
        <v>103</v>
      </c>
      <c r="Q5" s="13" t="s">
        <v>64</v>
      </c>
      <c r="R5" s="14" t="s">
        <v>93</v>
      </c>
    </row>
    <row r="6" spans="2:18" ht="17.25" customHeight="1" x14ac:dyDescent="0.15">
      <c r="B6" s="182" t="s">
        <v>74</v>
      </c>
      <c r="C6" s="186" t="s">
        <v>109</v>
      </c>
      <c r="D6" s="195" t="s">
        <v>98</v>
      </c>
      <c r="E6" s="196"/>
      <c r="F6" s="15">
        <v>1302335512</v>
      </c>
      <c r="G6" s="15">
        <v>1267477519</v>
      </c>
      <c r="H6" s="120">
        <f>F6-G6</f>
        <v>34857993</v>
      </c>
      <c r="I6" s="17">
        <f>IF(AND(F6&lt;&gt;0,G6&lt;&gt;0),ROUND((F6-G6)/G6,3),IF(AND(F6&lt;&gt;0,G6=0),"皆増",IF(AND(F6=0,G6&lt;&gt;0),"皆減","")))</f>
        <v>2.8000000000000001E-2</v>
      </c>
      <c r="J6" s="122"/>
      <c r="K6" s="182" t="s">
        <v>74</v>
      </c>
      <c r="L6" s="186" t="s">
        <v>109</v>
      </c>
      <c r="M6" s="195" t="s">
        <v>98</v>
      </c>
      <c r="N6" s="196"/>
      <c r="O6" s="15">
        <f t="shared" ref="O6:O19" si="0">F6</f>
        <v>1302335512</v>
      </c>
      <c r="P6" s="57">
        <v>1302335512</v>
      </c>
      <c r="Q6" s="16">
        <f t="shared" ref="Q6:Q11" si="1">O6-P6</f>
        <v>0</v>
      </c>
      <c r="R6" s="17">
        <f t="shared" ref="R6:R11" si="2">ROUND(Q6/P6,3)</f>
        <v>0</v>
      </c>
    </row>
    <row r="7" spans="2:18" ht="17.25" customHeight="1" x14ac:dyDescent="0.15">
      <c r="B7" s="183"/>
      <c r="C7" s="187"/>
      <c r="D7" s="197" t="s">
        <v>56</v>
      </c>
      <c r="E7" s="198"/>
      <c r="F7" s="1">
        <v>494438437</v>
      </c>
      <c r="G7" s="1">
        <v>688436290</v>
      </c>
      <c r="H7" s="30">
        <f>F7-G7</f>
        <v>-193997853</v>
      </c>
      <c r="I7" s="18">
        <f>IF(AND(F7&lt;&gt;0,G7&lt;&gt;0),ROUND((F7-G7)/G7,3),IF(AND(F7&lt;&gt;0,G7=0),"皆増",IF(AND(F7=0,G7&lt;&gt;0),"皆減","")))</f>
        <v>-0.28199999999999997</v>
      </c>
      <c r="J7" s="122"/>
      <c r="K7" s="183"/>
      <c r="L7" s="187"/>
      <c r="M7" s="197" t="s">
        <v>56</v>
      </c>
      <c r="N7" s="198"/>
      <c r="O7" s="1">
        <f t="shared" si="0"/>
        <v>494438437</v>
      </c>
      <c r="P7" s="58">
        <v>494438437</v>
      </c>
      <c r="Q7" s="51">
        <f t="shared" si="1"/>
        <v>0</v>
      </c>
      <c r="R7" s="18">
        <f t="shared" si="2"/>
        <v>0</v>
      </c>
    </row>
    <row r="8" spans="2:18" ht="17.25" customHeight="1" x14ac:dyDescent="0.15">
      <c r="B8" s="183"/>
      <c r="C8" s="187"/>
      <c r="D8" s="197" t="s">
        <v>57</v>
      </c>
      <c r="E8" s="198"/>
      <c r="F8" s="1">
        <v>10000</v>
      </c>
      <c r="G8" s="1">
        <v>10001</v>
      </c>
      <c r="H8" s="30">
        <f>F8-G8</f>
        <v>-1</v>
      </c>
      <c r="I8" s="18">
        <f>IF(AND(F8&lt;&gt;0,G8&lt;&gt;0),ROUND((F8-G8)/G8,3),IF(AND(F8&lt;&gt;0,G8=0),"皆増",IF(AND(F8=0,G8&lt;&gt;0),"皆減","")))</f>
        <v>0</v>
      </c>
      <c r="J8" s="122"/>
      <c r="K8" s="183"/>
      <c r="L8" s="187"/>
      <c r="M8" s="197" t="s">
        <v>57</v>
      </c>
      <c r="N8" s="198"/>
      <c r="O8" s="1">
        <f t="shared" si="0"/>
        <v>10000</v>
      </c>
      <c r="P8" s="58">
        <v>10000</v>
      </c>
      <c r="Q8" s="51">
        <f t="shared" si="1"/>
        <v>0</v>
      </c>
      <c r="R8" s="19">
        <f t="shared" si="2"/>
        <v>0</v>
      </c>
    </row>
    <row r="9" spans="2:18" ht="17.25" customHeight="1" x14ac:dyDescent="0.15">
      <c r="B9" s="183"/>
      <c r="C9" s="187"/>
      <c r="D9" s="254" t="s">
        <v>127</v>
      </c>
      <c r="E9" s="255"/>
      <c r="F9" s="162">
        <v>43851816</v>
      </c>
      <c r="G9" s="106">
        <v>0</v>
      </c>
      <c r="H9" s="51">
        <f t="shared" ref="H9:H24" si="3">F9-G9</f>
        <v>43851816</v>
      </c>
      <c r="I9" s="26" t="str">
        <f t="shared" ref="I9:I51" si="4">IF(AND(F9&lt;&gt;0,G9&lt;&gt;0),ROUND((F9-G9)/G9,3),IF(AND(F9&lt;&gt;0,G9=0),"皆増",IF(AND(F9=0,G9&lt;&gt;0),"皆減","")))</f>
        <v>皆増</v>
      </c>
      <c r="J9" s="123"/>
      <c r="K9" s="183"/>
      <c r="L9" s="187"/>
      <c r="M9" s="254" t="s">
        <v>127</v>
      </c>
      <c r="N9" s="255"/>
      <c r="O9" s="162">
        <f t="shared" si="0"/>
        <v>43851816</v>
      </c>
      <c r="P9" s="21">
        <v>43851816</v>
      </c>
      <c r="Q9" s="51">
        <f t="shared" si="1"/>
        <v>0</v>
      </c>
      <c r="R9" s="19">
        <f t="shared" si="2"/>
        <v>0</v>
      </c>
    </row>
    <row r="10" spans="2:18" ht="17.25" hidden="1" customHeight="1" x14ac:dyDescent="0.15">
      <c r="B10" s="183"/>
      <c r="C10" s="187"/>
      <c r="D10" s="141"/>
      <c r="E10" s="143" t="s">
        <v>75</v>
      </c>
      <c r="F10" s="162">
        <v>0</v>
      </c>
      <c r="G10" s="106">
        <v>0</v>
      </c>
      <c r="H10" s="51">
        <f t="shared" si="3"/>
        <v>0</v>
      </c>
      <c r="I10" s="20" t="s">
        <v>7</v>
      </c>
      <c r="J10" s="123"/>
      <c r="K10" s="183"/>
      <c r="L10" s="187"/>
      <c r="M10" s="141"/>
      <c r="N10" s="143" t="s">
        <v>75</v>
      </c>
      <c r="O10" s="162">
        <f t="shared" si="0"/>
        <v>0</v>
      </c>
      <c r="P10" s="21">
        <v>0</v>
      </c>
      <c r="Q10" s="51">
        <f t="shared" si="1"/>
        <v>0</v>
      </c>
      <c r="R10" s="19" t="e">
        <f t="shared" si="2"/>
        <v>#DIV/0!</v>
      </c>
    </row>
    <row r="11" spans="2:18" ht="17.25" customHeight="1" x14ac:dyDescent="0.15">
      <c r="B11" s="183"/>
      <c r="C11" s="188"/>
      <c r="D11" s="199" t="s">
        <v>76</v>
      </c>
      <c r="E11" s="200"/>
      <c r="F11" s="163">
        <f>SUM(F6:F10)</f>
        <v>1840635765</v>
      </c>
      <c r="G11" s="107">
        <f>SUM(G6:G10)</f>
        <v>1955923810</v>
      </c>
      <c r="H11" s="22">
        <f>F11-G11</f>
        <v>-115288045</v>
      </c>
      <c r="I11" s="23">
        <f t="shared" si="4"/>
        <v>-5.8999999999999997E-2</v>
      </c>
      <c r="J11" s="122"/>
      <c r="K11" s="183"/>
      <c r="L11" s="188"/>
      <c r="M11" s="199" t="s">
        <v>76</v>
      </c>
      <c r="N11" s="200"/>
      <c r="O11" s="163">
        <f t="shared" si="0"/>
        <v>1840635765</v>
      </c>
      <c r="P11" s="59">
        <f>SUM(P6:P10)</f>
        <v>1840635765</v>
      </c>
      <c r="Q11" s="22">
        <f t="shared" si="1"/>
        <v>0</v>
      </c>
      <c r="R11" s="23">
        <f t="shared" si="2"/>
        <v>0</v>
      </c>
    </row>
    <row r="12" spans="2:18" ht="17.25" customHeight="1" x14ac:dyDescent="0.15">
      <c r="B12" s="184"/>
      <c r="C12" s="189" t="s">
        <v>77</v>
      </c>
      <c r="D12" s="190"/>
      <c r="E12" s="190"/>
      <c r="F12" s="164">
        <v>0.55100000000000005</v>
      </c>
      <c r="G12" s="108">
        <v>0.55000000000000004</v>
      </c>
      <c r="H12" s="24" t="s">
        <v>7</v>
      </c>
      <c r="I12" s="20" t="s">
        <v>7</v>
      </c>
      <c r="J12" s="123"/>
      <c r="K12" s="184"/>
      <c r="L12" s="189" t="s">
        <v>77</v>
      </c>
      <c r="M12" s="190"/>
      <c r="N12" s="190"/>
      <c r="O12" s="164">
        <f t="shared" si="0"/>
        <v>0.55100000000000005</v>
      </c>
      <c r="P12" s="140">
        <f>O12</f>
        <v>0.55100000000000005</v>
      </c>
      <c r="Q12" s="24" t="s">
        <v>7</v>
      </c>
      <c r="R12" s="25" t="s">
        <v>7</v>
      </c>
    </row>
    <row r="13" spans="2:18" ht="17.25" customHeight="1" x14ac:dyDescent="0.15">
      <c r="B13" s="184"/>
      <c r="C13" s="189" t="s">
        <v>78</v>
      </c>
      <c r="D13" s="190"/>
      <c r="E13" s="190"/>
      <c r="F13" s="1">
        <f>ROUND(F11*F12,0)</f>
        <v>1014190307</v>
      </c>
      <c r="G13" s="105">
        <f>ROUND(G11*G12,0)</f>
        <v>1075758096</v>
      </c>
      <c r="H13" s="51">
        <f t="shared" ref="H13:H23" si="5">F13-G13</f>
        <v>-61567789</v>
      </c>
      <c r="I13" s="23">
        <f>IF(AND(F13&lt;&gt;0,G13&lt;&gt;0),ROUND((F13-G13)/G13,3),IF(AND(F13&lt;&gt;0,G13=0),"皆増",IF(AND(F13=0,G13&lt;&gt;0),"皆減","")))</f>
        <v>-5.7000000000000002E-2</v>
      </c>
      <c r="J13" s="122"/>
      <c r="K13" s="184"/>
      <c r="L13" s="189" t="s">
        <v>78</v>
      </c>
      <c r="M13" s="190"/>
      <c r="N13" s="190"/>
      <c r="O13" s="1">
        <f t="shared" si="0"/>
        <v>1014190307</v>
      </c>
      <c r="P13" s="60">
        <f>ROUND(P11*P12,0)</f>
        <v>1014190307</v>
      </c>
      <c r="Q13" s="51">
        <f t="shared" ref="Q13:Q40" si="6">O13-P13</f>
        <v>0</v>
      </c>
      <c r="R13" s="26">
        <f t="shared" ref="R13:R45" si="7">ROUND(Q13/P13,3)</f>
        <v>0</v>
      </c>
    </row>
    <row r="14" spans="2:18" ht="17.25" customHeight="1" x14ac:dyDescent="0.15">
      <c r="B14" s="184"/>
      <c r="C14" s="189" t="s">
        <v>79</v>
      </c>
      <c r="D14" s="190"/>
      <c r="E14" s="190"/>
      <c r="F14" s="165">
        <v>-1414748</v>
      </c>
      <c r="G14" s="109">
        <v>6217372</v>
      </c>
      <c r="H14" s="51">
        <f t="shared" si="5"/>
        <v>-7632120</v>
      </c>
      <c r="I14" s="20" t="s">
        <v>7</v>
      </c>
      <c r="J14" s="123"/>
      <c r="K14" s="184"/>
      <c r="L14" s="189" t="s">
        <v>79</v>
      </c>
      <c r="M14" s="190"/>
      <c r="N14" s="190"/>
      <c r="O14" s="165">
        <f t="shared" si="0"/>
        <v>-1414748</v>
      </c>
      <c r="P14" s="61">
        <v>-1414748</v>
      </c>
      <c r="Q14" s="51">
        <f t="shared" si="6"/>
        <v>0</v>
      </c>
      <c r="R14" s="26">
        <f t="shared" si="7"/>
        <v>0</v>
      </c>
    </row>
    <row r="15" spans="2:18" ht="17.25" customHeight="1" x14ac:dyDescent="0.15">
      <c r="B15" s="184"/>
      <c r="C15" s="191" t="s">
        <v>96</v>
      </c>
      <c r="D15" s="192"/>
      <c r="E15" s="192"/>
      <c r="F15" s="165">
        <f>+F13+F14</f>
        <v>1012775559</v>
      </c>
      <c r="G15" s="109">
        <f>+G13+G14</f>
        <v>1081975468</v>
      </c>
      <c r="H15" s="51">
        <f t="shared" si="5"/>
        <v>-69199909</v>
      </c>
      <c r="I15" s="26">
        <f t="shared" si="4"/>
        <v>-6.4000000000000001E-2</v>
      </c>
      <c r="J15" s="122"/>
      <c r="K15" s="184"/>
      <c r="L15" s="191" t="s">
        <v>96</v>
      </c>
      <c r="M15" s="192"/>
      <c r="N15" s="192"/>
      <c r="O15" s="165">
        <f t="shared" si="0"/>
        <v>1012775559</v>
      </c>
      <c r="P15" s="61">
        <f>P13+P14</f>
        <v>1012775559</v>
      </c>
      <c r="Q15" s="51">
        <f t="shared" si="6"/>
        <v>0</v>
      </c>
      <c r="R15" s="26">
        <f t="shared" si="7"/>
        <v>0</v>
      </c>
    </row>
    <row r="16" spans="2:18" ht="17.25" customHeight="1" x14ac:dyDescent="0.15">
      <c r="B16" s="184"/>
      <c r="C16" s="193" t="s">
        <v>80</v>
      </c>
      <c r="D16" s="201" t="s">
        <v>68</v>
      </c>
      <c r="E16" s="202"/>
      <c r="F16" s="1">
        <f>ROUND(F15*95/100,0)</f>
        <v>962136781</v>
      </c>
      <c r="G16" s="105">
        <f>ROUND(G15*95/100,0)</f>
        <v>1027876695</v>
      </c>
      <c r="H16" s="51">
        <f t="shared" si="5"/>
        <v>-65739914</v>
      </c>
      <c r="I16" s="26">
        <f t="shared" si="4"/>
        <v>-6.4000000000000001E-2</v>
      </c>
      <c r="J16" s="122"/>
      <c r="K16" s="184"/>
      <c r="L16" s="193" t="s">
        <v>80</v>
      </c>
      <c r="M16" s="201" t="s">
        <v>68</v>
      </c>
      <c r="N16" s="202"/>
      <c r="O16" s="1">
        <f t="shared" si="0"/>
        <v>962136781</v>
      </c>
      <c r="P16" s="60">
        <f>ROUND(P15*0.95,0)</f>
        <v>962136781</v>
      </c>
      <c r="Q16" s="51">
        <f t="shared" si="6"/>
        <v>0</v>
      </c>
      <c r="R16" s="26">
        <f t="shared" si="7"/>
        <v>0</v>
      </c>
    </row>
    <row r="17" spans="2:18" ht="17.25" customHeight="1" x14ac:dyDescent="0.15">
      <c r="B17" s="185"/>
      <c r="C17" s="194"/>
      <c r="D17" s="256" t="s">
        <v>69</v>
      </c>
      <c r="E17" s="257"/>
      <c r="F17" s="166">
        <f>+F15-F16</f>
        <v>50638778</v>
      </c>
      <c r="G17" s="110">
        <f>+G15-G16</f>
        <v>54098773</v>
      </c>
      <c r="H17" s="27">
        <f t="shared" si="5"/>
        <v>-3459995</v>
      </c>
      <c r="I17" s="28">
        <f t="shared" si="4"/>
        <v>-6.4000000000000001E-2</v>
      </c>
      <c r="J17" s="122"/>
      <c r="K17" s="185"/>
      <c r="L17" s="194"/>
      <c r="M17" s="256" t="s">
        <v>69</v>
      </c>
      <c r="N17" s="257"/>
      <c r="O17" s="166">
        <f t="shared" si="0"/>
        <v>50638778</v>
      </c>
      <c r="P17" s="62">
        <f>+P15-P16</f>
        <v>50638778</v>
      </c>
      <c r="Q17" s="27">
        <f t="shared" si="6"/>
        <v>0</v>
      </c>
      <c r="R17" s="28">
        <f t="shared" si="7"/>
        <v>0</v>
      </c>
    </row>
    <row r="18" spans="2:18" ht="17.25" customHeight="1" x14ac:dyDescent="0.15">
      <c r="B18" s="179" t="s">
        <v>104</v>
      </c>
      <c r="C18" s="180"/>
      <c r="D18" s="180"/>
      <c r="E18" s="181"/>
      <c r="F18" s="167">
        <f>F40+F41+F42</f>
        <v>1229191986</v>
      </c>
      <c r="G18" s="111">
        <f>G40+G41+G42</f>
        <v>1166287261</v>
      </c>
      <c r="H18" s="16">
        <f t="shared" si="5"/>
        <v>62904725</v>
      </c>
      <c r="I18" s="17">
        <f t="shared" si="4"/>
        <v>5.3999999999999999E-2</v>
      </c>
      <c r="J18" s="122"/>
      <c r="K18" s="179" t="s">
        <v>104</v>
      </c>
      <c r="L18" s="180"/>
      <c r="M18" s="180"/>
      <c r="N18" s="181"/>
      <c r="O18" s="172">
        <f t="shared" si="0"/>
        <v>1229191986</v>
      </c>
      <c r="P18" s="63">
        <f>SUM(P40:P42)</f>
        <v>1229191986</v>
      </c>
      <c r="Q18" s="16">
        <f>O18-P18</f>
        <v>0</v>
      </c>
      <c r="R18" s="17">
        <f t="shared" si="7"/>
        <v>0</v>
      </c>
    </row>
    <row r="19" spans="2:18" ht="17.25" customHeight="1" x14ac:dyDescent="0.15">
      <c r="B19" s="229" t="s">
        <v>97</v>
      </c>
      <c r="C19" s="237" t="s">
        <v>81</v>
      </c>
      <c r="D19" s="243" t="s">
        <v>59</v>
      </c>
      <c r="E19" s="244"/>
      <c r="F19" s="29">
        <v>891829963</v>
      </c>
      <c r="G19" s="112">
        <v>877799264</v>
      </c>
      <c r="H19" s="51">
        <f t="shared" si="5"/>
        <v>14030699</v>
      </c>
      <c r="I19" s="26">
        <f>IF(AND(F19&lt;&gt;0,G19&lt;&gt;0),ROUND((F19-G19)/G19,3),IF(AND(F19&lt;&gt;0,G19=0),"皆増",IF(AND(F19=0,G19&lt;&gt;0),"皆減","")))</f>
        <v>1.6E-2</v>
      </c>
      <c r="J19" s="124"/>
      <c r="K19" s="229" t="s">
        <v>97</v>
      </c>
      <c r="L19" s="237" t="s">
        <v>81</v>
      </c>
      <c r="M19" s="243" t="s">
        <v>59</v>
      </c>
      <c r="N19" s="244"/>
      <c r="O19" s="29">
        <f t="shared" si="0"/>
        <v>891829963</v>
      </c>
      <c r="P19" s="30">
        <v>891829963</v>
      </c>
      <c r="Q19" s="51">
        <f t="shared" si="6"/>
        <v>0</v>
      </c>
      <c r="R19" s="26">
        <f t="shared" si="7"/>
        <v>0</v>
      </c>
    </row>
    <row r="20" spans="2:18" ht="17.25" customHeight="1" x14ac:dyDescent="0.15">
      <c r="B20" s="230"/>
      <c r="C20" s="238"/>
      <c r="D20" s="242" t="s">
        <v>60</v>
      </c>
      <c r="E20" s="144" t="s">
        <v>128</v>
      </c>
      <c r="F20" s="29">
        <v>147900</v>
      </c>
      <c r="G20" s="112">
        <v>44795</v>
      </c>
      <c r="H20" s="51">
        <f t="shared" si="5"/>
        <v>103105</v>
      </c>
      <c r="I20" s="26">
        <f>IF(AND(F20&lt;&gt;0,G20&lt;&gt;0),ROUND((F20-G20)/G20,3),IF(AND(F20&lt;&gt;0,G20=0),"皆増",IF(AND(F20=0,G20&lt;&gt;0),"皆減","")))</f>
        <v>2.302</v>
      </c>
      <c r="J20" s="124"/>
      <c r="K20" s="230"/>
      <c r="L20" s="238"/>
      <c r="M20" s="242" t="s">
        <v>60</v>
      </c>
      <c r="N20" s="144" t="s">
        <v>128</v>
      </c>
      <c r="O20" s="29">
        <v>147900</v>
      </c>
      <c r="P20" s="30">
        <v>147900</v>
      </c>
      <c r="Q20" s="51">
        <f t="shared" si="6"/>
        <v>0</v>
      </c>
      <c r="R20" s="26">
        <f t="shared" si="7"/>
        <v>0</v>
      </c>
    </row>
    <row r="21" spans="2:18" ht="17.25" customHeight="1" x14ac:dyDescent="0.15">
      <c r="B21" s="230"/>
      <c r="C21" s="238"/>
      <c r="D21" s="242"/>
      <c r="E21" s="145" t="s">
        <v>129</v>
      </c>
      <c r="F21" s="29">
        <v>3332402</v>
      </c>
      <c r="G21" s="112">
        <v>3300591</v>
      </c>
      <c r="H21" s="133">
        <f t="shared" si="5"/>
        <v>31811</v>
      </c>
      <c r="I21" s="26">
        <f t="shared" ref="I21:I22" si="8">IF(AND(F21&lt;&gt;0,G21&lt;&gt;0),ROUND((F21-G21)/G21,3),IF(AND(F21&lt;&gt;0,G21=0),"皆増",IF(AND(F21=0,G21&lt;&gt;0),"皆減","")))</f>
        <v>0.01</v>
      </c>
      <c r="J21" s="124"/>
      <c r="K21" s="230"/>
      <c r="L21" s="238"/>
      <c r="M21" s="242"/>
      <c r="N21" s="145" t="s">
        <v>129</v>
      </c>
      <c r="O21" s="29">
        <v>3332402</v>
      </c>
      <c r="P21" s="30">
        <v>3332402</v>
      </c>
      <c r="Q21" s="133">
        <f t="shared" si="6"/>
        <v>0</v>
      </c>
      <c r="R21" s="26">
        <f t="shared" si="7"/>
        <v>0</v>
      </c>
    </row>
    <row r="22" spans="2:18" ht="17.25" hidden="1" customHeight="1" x14ac:dyDescent="0.15">
      <c r="B22" s="230"/>
      <c r="C22" s="238"/>
      <c r="D22" s="245" t="s">
        <v>117</v>
      </c>
      <c r="E22" s="246"/>
      <c r="F22" s="29"/>
      <c r="G22" s="142"/>
      <c r="H22" s="131">
        <f t="shared" si="5"/>
        <v>0</v>
      </c>
      <c r="I22" s="26" t="str">
        <f t="shared" si="8"/>
        <v/>
      </c>
      <c r="J22" s="124"/>
      <c r="K22" s="230"/>
      <c r="L22" s="238"/>
      <c r="M22" s="146"/>
      <c r="N22" s="147" t="s">
        <v>117</v>
      </c>
      <c r="O22" s="29">
        <f t="shared" ref="O22:O32" si="9">F22</f>
        <v>0</v>
      </c>
      <c r="P22" s="61"/>
      <c r="Q22" s="130">
        <f t="shared" si="6"/>
        <v>0</v>
      </c>
      <c r="R22" s="26" t="e">
        <f t="shared" si="7"/>
        <v>#DIV/0!</v>
      </c>
    </row>
    <row r="23" spans="2:18" ht="17.25" customHeight="1" x14ac:dyDescent="0.15">
      <c r="B23" s="230"/>
      <c r="C23" s="238"/>
      <c r="D23" s="176" t="s">
        <v>61</v>
      </c>
      <c r="E23" s="177"/>
      <c r="F23" s="29">
        <v>63145473</v>
      </c>
      <c r="G23" s="112">
        <v>64370249</v>
      </c>
      <c r="H23" s="51">
        <f t="shared" si="5"/>
        <v>-1224776</v>
      </c>
      <c r="I23" s="26">
        <f>IF(AND(F23&lt;&gt;0,G23&lt;&gt;0),ROUND((F23-G23)/G23,3),IF(AND(F23&lt;&gt;0,G23=0),"皆増",IF(AND(F23=0,G23&lt;&gt;0),"皆減","")))</f>
        <v>-1.9E-2</v>
      </c>
      <c r="J23" s="124"/>
      <c r="K23" s="230"/>
      <c r="L23" s="238"/>
      <c r="M23" s="176" t="s">
        <v>61</v>
      </c>
      <c r="N23" s="177"/>
      <c r="O23" s="29">
        <f t="shared" si="9"/>
        <v>63145473</v>
      </c>
      <c r="P23" s="30">
        <v>63145473</v>
      </c>
      <c r="Q23" s="51">
        <f>O23-P23</f>
        <v>0</v>
      </c>
      <c r="R23" s="26">
        <f t="shared" si="7"/>
        <v>0</v>
      </c>
    </row>
    <row r="24" spans="2:18" ht="17.25" customHeight="1" x14ac:dyDescent="0.15">
      <c r="B24" s="230"/>
      <c r="C24" s="238"/>
      <c r="D24" s="176" t="s">
        <v>62</v>
      </c>
      <c r="E24" s="177"/>
      <c r="F24" s="29">
        <v>0</v>
      </c>
      <c r="G24" s="112">
        <v>0</v>
      </c>
      <c r="H24" s="51">
        <f t="shared" si="3"/>
        <v>0</v>
      </c>
      <c r="I24" s="20" t="s">
        <v>7</v>
      </c>
      <c r="J24" s="125"/>
      <c r="K24" s="230"/>
      <c r="L24" s="238"/>
      <c r="M24" s="176" t="s">
        <v>62</v>
      </c>
      <c r="N24" s="177"/>
      <c r="O24" s="29">
        <f t="shared" si="9"/>
        <v>0</v>
      </c>
      <c r="P24" s="30">
        <v>0</v>
      </c>
      <c r="Q24" s="51">
        <f t="shared" si="6"/>
        <v>0</v>
      </c>
      <c r="R24" s="20" t="s">
        <v>7</v>
      </c>
    </row>
    <row r="25" spans="2:18" ht="17.25" customHeight="1" x14ac:dyDescent="0.15">
      <c r="B25" s="230"/>
      <c r="C25" s="239"/>
      <c r="D25" s="199" t="s">
        <v>63</v>
      </c>
      <c r="E25" s="200"/>
      <c r="F25" s="29">
        <f>SUM(F19:F24)</f>
        <v>958455738</v>
      </c>
      <c r="G25" s="112">
        <f>SUM(G19:G24)</f>
        <v>945514899</v>
      </c>
      <c r="H25" s="51">
        <f t="shared" ref="H25:H45" si="10">F25-G25</f>
        <v>12940839</v>
      </c>
      <c r="I25" s="26">
        <f t="shared" si="4"/>
        <v>1.4E-2</v>
      </c>
      <c r="J25" s="124"/>
      <c r="K25" s="230"/>
      <c r="L25" s="239"/>
      <c r="M25" s="199" t="s">
        <v>63</v>
      </c>
      <c r="N25" s="200"/>
      <c r="O25" s="29">
        <f t="shared" si="9"/>
        <v>958455738</v>
      </c>
      <c r="P25" s="30">
        <f>SUM(P19:P24)</f>
        <v>958455738</v>
      </c>
      <c r="Q25" s="51">
        <f t="shared" si="6"/>
        <v>0</v>
      </c>
      <c r="R25" s="26">
        <f t="shared" si="7"/>
        <v>0</v>
      </c>
    </row>
    <row r="26" spans="2:18" ht="17.25" customHeight="1" x14ac:dyDescent="0.15">
      <c r="B26" s="230"/>
      <c r="C26" s="212" t="s">
        <v>52</v>
      </c>
      <c r="D26" s="213"/>
      <c r="E26" s="213"/>
      <c r="F26" s="29">
        <v>2671728</v>
      </c>
      <c r="G26" s="112">
        <v>2807916</v>
      </c>
      <c r="H26" s="51">
        <f t="shared" si="10"/>
        <v>-136188</v>
      </c>
      <c r="I26" s="26">
        <f t="shared" si="4"/>
        <v>-4.9000000000000002E-2</v>
      </c>
      <c r="J26" s="124"/>
      <c r="K26" s="230"/>
      <c r="L26" s="212" t="s">
        <v>52</v>
      </c>
      <c r="M26" s="213"/>
      <c r="N26" s="213"/>
      <c r="O26" s="29">
        <f t="shared" si="9"/>
        <v>2671728</v>
      </c>
      <c r="P26" s="30">
        <v>2671728</v>
      </c>
      <c r="Q26" s="51">
        <f t="shared" si="6"/>
        <v>0</v>
      </c>
      <c r="R26" s="26">
        <f t="shared" si="7"/>
        <v>0</v>
      </c>
    </row>
    <row r="27" spans="2:18" ht="17.25" customHeight="1" x14ac:dyDescent="0.15">
      <c r="B27" s="230"/>
      <c r="C27" s="212" t="s">
        <v>66</v>
      </c>
      <c r="D27" s="213"/>
      <c r="E27" s="213"/>
      <c r="F27" s="29">
        <v>13756859</v>
      </c>
      <c r="G27" s="112">
        <v>14286327</v>
      </c>
      <c r="H27" s="51">
        <f t="shared" si="10"/>
        <v>-529468</v>
      </c>
      <c r="I27" s="26">
        <f t="shared" si="4"/>
        <v>-3.6999999999999998E-2</v>
      </c>
      <c r="J27" s="124"/>
      <c r="K27" s="230"/>
      <c r="L27" s="212" t="s">
        <v>66</v>
      </c>
      <c r="M27" s="213"/>
      <c r="N27" s="213"/>
      <c r="O27" s="29">
        <f t="shared" si="9"/>
        <v>13756859</v>
      </c>
      <c r="P27" s="30">
        <v>13756859</v>
      </c>
      <c r="Q27" s="51">
        <f t="shared" si="6"/>
        <v>0</v>
      </c>
      <c r="R27" s="26">
        <f t="shared" si="7"/>
        <v>0</v>
      </c>
    </row>
    <row r="28" spans="2:18" ht="17.25" customHeight="1" x14ac:dyDescent="0.15">
      <c r="B28" s="230"/>
      <c r="C28" s="254" t="s">
        <v>67</v>
      </c>
      <c r="D28" s="258"/>
      <c r="E28" s="258"/>
      <c r="F28" s="29">
        <v>7615521</v>
      </c>
      <c r="G28" s="112">
        <v>9142381</v>
      </c>
      <c r="H28" s="51">
        <f t="shared" si="10"/>
        <v>-1526860</v>
      </c>
      <c r="I28" s="26">
        <f t="shared" si="4"/>
        <v>-0.16700000000000001</v>
      </c>
      <c r="J28" s="124"/>
      <c r="K28" s="230"/>
      <c r="L28" s="254" t="s">
        <v>67</v>
      </c>
      <c r="M28" s="258"/>
      <c r="N28" s="258"/>
      <c r="O28" s="29">
        <f t="shared" si="9"/>
        <v>7615521</v>
      </c>
      <c r="P28" s="30">
        <v>7615521</v>
      </c>
      <c r="Q28" s="51">
        <f t="shared" si="6"/>
        <v>0</v>
      </c>
      <c r="R28" s="26">
        <f t="shared" si="7"/>
        <v>0</v>
      </c>
    </row>
    <row r="29" spans="2:18" ht="17.25" customHeight="1" x14ac:dyDescent="0.15">
      <c r="B29" s="230"/>
      <c r="C29" s="212" t="s">
        <v>2</v>
      </c>
      <c r="D29" s="213"/>
      <c r="E29" s="213"/>
      <c r="F29" s="29">
        <v>211994719</v>
      </c>
      <c r="G29" s="112">
        <v>165602668</v>
      </c>
      <c r="H29" s="51">
        <f t="shared" si="10"/>
        <v>46392051</v>
      </c>
      <c r="I29" s="26">
        <f t="shared" si="4"/>
        <v>0.28000000000000003</v>
      </c>
      <c r="J29" s="124"/>
      <c r="K29" s="230"/>
      <c r="L29" s="212" t="s">
        <v>2</v>
      </c>
      <c r="M29" s="213"/>
      <c r="N29" s="213"/>
      <c r="O29" s="29">
        <f t="shared" si="9"/>
        <v>211994719</v>
      </c>
      <c r="P29" s="30">
        <v>211994719</v>
      </c>
      <c r="Q29" s="51">
        <f t="shared" si="6"/>
        <v>0</v>
      </c>
      <c r="R29" s="26">
        <f t="shared" si="7"/>
        <v>0</v>
      </c>
    </row>
    <row r="30" spans="2:18" ht="17.25" customHeight="1" x14ac:dyDescent="0.15">
      <c r="B30" s="230"/>
      <c r="C30" s="212" t="s">
        <v>82</v>
      </c>
      <c r="D30" s="213"/>
      <c r="E30" s="213"/>
      <c r="F30" s="29">
        <v>28308</v>
      </c>
      <c r="G30" s="112">
        <v>31776</v>
      </c>
      <c r="H30" s="51">
        <f t="shared" si="10"/>
        <v>-3468</v>
      </c>
      <c r="I30" s="26">
        <f t="shared" si="4"/>
        <v>-0.109</v>
      </c>
      <c r="J30" s="124"/>
      <c r="K30" s="230"/>
      <c r="L30" s="212" t="s">
        <v>82</v>
      </c>
      <c r="M30" s="213"/>
      <c r="N30" s="213"/>
      <c r="O30" s="29">
        <f t="shared" si="9"/>
        <v>28308</v>
      </c>
      <c r="P30" s="30">
        <v>28308</v>
      </c>
      <c r="Q30" s="51">
        <f t="shared" si="6"/>
        <v>0</v>
      </c>
      <c r="R30" s="26">
        <f t="shared" si="7"/>
        <v>0</v>
      </c>
    </row>
    <row r="31" spans="2:18" ht="17.25" customHeight="1" x14ac:dyDescent="0.15">
      <c r="B31" s="230"/>
      <c r="C31" s="212" t="s">
        <v>110</v>
      </c>
      <c r="D31" s="213"/>
      <c r="E31" s="213"/>
      <c r="F31" s="29">
        <v>0</v>
      </c>
      <c r="G31" s="112">
        <v>3227813</v>
      </c>
      <c r="H31" s="51">
        <f t="shared" si="10"/>
        <v>-3227813</v>
      </c>
      <c r="I31" s="26" t="str">
        <f t="shared" si="4"/>
        <v>皆減</v>
      </c>
      <c r="J31" s="124"/>
      <c r="K31" s="230"/>
      <c r="L31" s="212" t="s">
        <v>3</v>
      </c>
      <c r="M31" s="213"/>
      <c r="N31" s="213"/>
      <c r="O31" s="29">
        <f t="shared" si="9"/>
        <v>0</v>
      </c>
      <c r="P31" s="30">
        <v>0</v>
      </c>
      <c r="Q31" s="51">
        <f t="shared" si="6"/>
        <v>0</v>
      </c>
      <c r="R31" s="20" t="s">
        <v>7</v>
      </c>
    </row>
    <row r="32" spans="2:18" ht="17.25" customHeight="1" x14ac:dyDescent="0.15">
      <c r="B32" s="230"/>
      <c r="C32" s="212" t="s">
        <v>118</v>
      </c>
      <c r="D32" s="213"/>
      <c r="E32" s="213"/>
      <c r="F32" s="29">
        <v>3004957</v>
      </c>
      <c r="G32" s="109">
        <v>1140127</v>
      </c>
      <c r="H32" s="131">
        <f t="shared" si="10"/>
        <v>1864830</v>
      </c>
      <c r="I32" s="26">
        <f t="shared" si="4"/>
        <v>1.6359999999999999</v>
      </c>
      <c r="J32" s="124"/>
      <c r="K32" s="230"/>
      <c r="L32" s="212" t="s">
        <v>118</v>
      </c>
      <c r="M32" s="213"/>
      <c r="N32" s="213"/>
      <c r="O32" s="29">
        <f t="shared" si="9"/>
        <v>3004957</v>
      </c>
      <c r="P32" s="30">
        <v>3004957</v>
      </c>
      <c r="Q32" s="130">
        <f t="shared" si="6"/>
        <v>0</v>
      </c>
      <c r="R32" s="26">
        <f t="shared" si="7"/>
        <v>0</v>
      </c>
    </row>
    <row r="33" spans="2:18" ht="17.25" customHeight="1" x14ac:dyDescent="0.15">
      <c r="B33" s="230"/>
      <c r="C33" s="212" t="s">
        <v>111</v>
      </c>
      <c r="D33" s="213"/>
      <c r="E33" s="213"/>
      <c r="F33" s="29">
        <v>5767776</v>
      </c>
      <c r="G33" s="112">
        <v>5741249</v>
      </c>
      <c r="H33" s="51">
        <f t="shared" si="10"/>
        <v>26527</v>
      </c>
      <c r="I33" s="26">
        <f t="shared" si="4"/>
        <v>5.0000000000000001E-3</v>
      </c>
      <c r="J33" s="124"/>
      <c r="K33" s="230"/>
      <c r="L33" s="212" t="s">
        <v>111</v>
      </c>
      <c r="M33" s="213"/>
      <c r="N33" s="213"/>
      <c r="O33" s="29">
        <f t="shared" ref="O33:O39" si="11">F33</f>
        <v>5767776</v>
      </c>
      <c r="P33" s="30">
        <v>5767776</v>
      </c>
      <c r="Q33" s="51">
        <f t="shared" si="6"/>
        <v>0</v>
      </c>
      <c r="R33" s="26">
        <f t="shared" si="7"/>
        <v>0</v>
      </c>
    </row>
    <row r="34" spans="2:18" ht="17.25" customHeight="1" x14ac:dyDescent="0.15">
      <c r="B34" s="230"/>
      <c r="C34" s="232" t="s">
        <v>48</v>
      </c>
      <c r="D34" s="232"/>
      <c r="E34" s="232"/>
      <c r="F34" s="29">
        <f>SUM(F25:F33)</f>
        <v>1203295606</v>
      </c>
      <c r="G34" s="112">
        <f>SUM(G25:G33)</f>
        <v>1147495156</v>
      </c>
      <c r="H34" s="51">
        <f t="shared" si="10"/>
        <v>55800450</v>
      </c>
      <c r="I34" s="26">
        <f t="shared" si="4"/>
        <v>4.9000000000000002E-2</v>
      </c>
      <c r="J34" s="124"/>
      <c r="K34" s="230"/>
      <c r="L34" s="232" t="s">
        <v>48</v>
      </c>
      <c r="M34" s="232"/>
      <c r="N34" s="232"/>
      <c r="O34" s="29">
        <f t="shared" si="11"/>
        <v>1203295606</v>
      </c>
      <c r="P34" s="30">
        <f>SUM(P25:P33)</f>
        <v>1203295606</v>
      </c>
      <c r="Q34" s="51">
        <f t="shared" si="6"/>
        <v>0</v>
      </c>
      <c r="R34" s="26">
        <f t="shared" si="7"/>
        <v>0</v>
      </c>
    </row>
    <row r="35" spans="2:18" ht="17.25" customHeight="1" x14ac:dyDescent="0.15">
      <c r="B35" s="230"/>
      <c r="C35" s="227" t="s">
        <v>95</v>
      </c>
      <c r="D35" s="228"/>
      <c r="E35" s="228"/>
      <c r="F35" s="29">
        <v>3606168</v>
      </c>
      <c r="G35" s="112">
        <v>3705342</v>
      </c>
      <c r="H35" s="51">
        <f t="shared" si="10"/>
        <v>-99174</v>
      </c>
      <c r="I35" s="26">
        <f t="shared" si="4"/>
        <v>-2.7E-2</v>
      </c>
      <c r="J35" s="124"/>
      <c r="K35" s="230"/>
      <c r="L35" s="227" t="s">
        <v>95</v>
      </c>
      <c r="M35" s="228"/>
      <c r="N35" s="228"/>
      <c r="O35" s="29">
        <f t="shared" si="11"/>
        <v>3606168</v>
      </c>
      <c r="P35" s="30">
        <v>3606168</v>
      </c>
      <c r="Q35" s="51">
        <f t="shared" si="6"/>
        <v>0</v>
      </c>
      <c r="R35" s="26">
        <f t="shared" si="7"/>
        <v>0</v>
      </c>
    </row>
    <row r="36" spans="2:18" ht="17.25" customHeight="1" x14ac:dyDescent="0.15">
      <c r="B36" s="230"/>
      <c r="C36" s="213" t="s">
        <v>51</v>
      </c>
      <c r="D36" s="213"/>
      <c r="E36" s="213"/>
      <c r="F36" s="29">
        <v>9861540</v>
      </c>
      <c r="G36" s="112">
        <v>9826046</v>
      </c>
      <c r="H36" s="51">
        <f t="shared" si="10"/>
        <v>35494</v>
      </c>
      <c r="I36" s="26">
        <f>IF(AND(F36&lt;&gt;0,G36&lt;&gt;0),ROUND((F36-G36)/G36,3),IF(AND(F36&lt;&gt;0,G36=0),"皆増",IF(AND(F36=0,G36&lt;&gt;0),"皆減","")))</f>
        <v>4.0000000000000001E-3</v>
      </c>
      <c r="J36" s="124"/>
      <c r="K36" s="230"/>
      <c r="L36" s="213" t="s">
        <v>51</v>
      </c>
      <c r="M36" s="213"/>
      <c r="N36" s="213"/>
      <c r="O36" s="29">
        <f t="shared" si="11"/>
        <v>9861540</v>
      </c>
      <c r="P36" s="30">
        <v>9861540</v>
      </c>
      <c r="Q36" s="51">
        <f t="shared" si="6"/>
        <v>0</v>
      </c>
      <c r="R36" s="26">
        <f t="shared" si="7"/>
        <v>0</v>
      </c>
    </row>
    <row r="37" spans="2:18" ht="17.25" customHeight="1" x14ac:dyDescent="0.15">
      <c r="B37" s="230"/>
      <c r="C37" s="213" t="s">
        <v>83</v>
      </c>
      <c r="D37" s="213"/>
      <c r="E37" s="213"/>
      <c r="F37" s="29">
        <v>998918</v>
      </c>
      <c r="G37" s="112">
        <v>956340</v>
      </c>
      <c r="H37" s="51">
        <f t="shared" si="10"/>
        <v>42578</v>
      </c>
      <c r="I37" s="26">
        <f t="shared" si="4"/>
        <v>4.4999999999999998E-2</v>
      </c>
      <c r="J37" s="124"/>
      <c r="K37" s="230"/>
      <c r="L37" s="213" t="s">
        <v>83</v>
      </c>
      <c r="M37" s="213"/>
      <c r="N37" s="213"/>
      <c r="O37" s="29">
        <f t="shared" si="11"/>
        <v>998918</v>
      </c>
      <c r="P37" s="30">
        <v>998918</v>
      </c>
      <c r="Q37" s="51">
        <f t="shared" si="6"/>
        <v>0</v>
      </c>
      <c r="R37" s="26">
        <f t="shared" si="7"/>
        <v>0</v>
      </c>
    </row>
    <row r="38" spans="2:18" ht="17.25" customHeight="1" x14ac:dyDescent="0.15">
      <c r="B38" s="230"/>
      <c r="C38" s="213" t="s">
        <v>119</v>
      </c>
      <c r="D38" s="213"/>
      <c r="E38" s="213"/>
      <c r="F38" s="29">
        <v>770740</v>
      </c>
      <c r="G38" s="109">
        <v>362701</v>
      </c>
      <c r="H38" s="131">
        <f t="shared" si="10"/>
        <v>408039</v>
      </c>
      <c r="I38" s="26">
        <f t="shared" si="4"/>
        <v>1.125</v>
      </c>
      <c r="J38" s="124"/>
      <c r="K38" s="230"/>
      <c r="L38" s="213" t="s">
        <v>119</v>
      </c>
      <c r="M38" s="213"/>
      <c r="N38" s="213"/>
      <c r="O38" s="29">
        <f t="shared" si="11"/>
        <v>770740</v>
      </c>
      <c r="P38" s="148">
        <v>770740</v>
      </c>
      <c r="Q38" s="133">
        <f t="shared" si="6"/>
        <v>0</v>
      </c>
      <c r="R38" s="26">
        <f t="shared" si="7"/>
        <v>0</v>
      </c>
    </row>
    <row r="39" spans="2:18" ht="17.25" customHeight="1" x14ac:dyDescent="0.15">
      <c r="B39" s="230"/>
      <c r="C39" s="254" t="s">
        <v>4</v>
      </c>
      <c r="D39" s="258"/>
      <c r="E39" s="258"/>
      <c r="F39" s="29">
        <v>921508</v>
      </c>
      <c r="G39" s="112">
        <v>970796</v>
      </c>
      <c r="H39" s="51">
        <f t="shared" si="10"/>
        <v>-49288</v>
      </c>
      <c r="I39" s="26">
        <f t="shared" si="4"/>
        <v>-5.0999999999999997E-2</v>
      </c>
      <c r="J39" s="124"/>
      <c r="K39" s="230"/>
      <c r="L39" s="254" t="s">
        <v>4</v>
      </c>
      <c r="M39" s="258"/>
      <c r="N39" s="258"/>
      <c r="O39" s="29">
        <f t="shared" si="11"/>
        <v>921508</v>
      </c>
      <c r="P39" s="29">
        <v>921508</v>
      </c>
      <c r="Q39" s="30">
        <f>O39-P39</f>
        <v>0</v>
      </c>
      <c r="R39" s="26">
        <f t="shared" si="7"/>
        <v>0</v>
      </c>
    </row>
    <row r="40" spans="2:18" ht="17.25" customHeight="1" x14ac:dyDescent="0.15">
      <c r="B40" s="230"/>
      <c r="C40" s="223" t="s">
        <v>53</v>
      </c>
      <c r="D40" s="224"/>
      <c r="E40" s="224"/>
      <c r="F40" s="29">
        <f>SUM(F34:F39)</f>
        <v>1219454480</v>
      </c>
      <c r="G40" s="112">
        <f>SUM(G34:G39)</f>
        <v>1163316381</v>
      </c>
      <c r="H40" s="51">
        <f t="shared" si="10"/>
        <v>56138099</v>
      </c>
      <c r="I40" s="26">
        <f t="shared" si="4"/>
        <v>4.8000000000000001E-2</v>
      </c>
      <c r="J40" s="124"/>
      <c r="K40" s="230"/>
      <c r="L40" s="223" t="s">
        <v>53</v>
      </c>
      <c r="M40" s="224"/>
      <c r="N40" s="224"/>
      <c r="O40" s="29">
        <f>SUM(O34:O39)</f>
        <v>1219454480</v>
      </c>
      <c r="P40" s="30">
        <f>SUM(P34:P39)</f>
        <v>1219454480</v>
      </c>
      <c r="Q40" s="51">
        <f t="shared" si="6"/>
        <v>0</v>
      </c>
      <c r="R40" s="26">
        <f t="shared" si="7"/>
        <v>0</v>
      </c>
    </row>
    <row r="41" spans="2:18" ht="17.25" customHeight="1" x14ac:dyDescent="0.15">
      <c r="B41" s="230"/>
      <c r="C41" s="225" t="s">
        <v>112</v>
      </c>
      <c r="D41" s="226"/>
      <c r="E41" s="226"/>
      <c r="F41" s="168">
        <v>-8893897</v>
      </c>
      <c r="G41" s="113">
        <v>-8339096</v>
      </c>
      <c r="H41" s="31">
        <f t="shared" si="10"/>
        <v>-554801</v>
      </c>
      <c r="I41" s="20" t="s">
        <v>115</v>
      </c>
      <c r="J41" s="125"/>
      <c r="K41" s="230"/>
      <c r="L41" s="225" t="s">
        <v>112</v>
      </c>
      <c r="M41" s="226"/>
      <c r="N41" s="226"/>
      <c r="O41" s="168">
        <f>F41</f>
        <v>-8893897</v>
      </c>
      <c r="P41" s="64">
        <v>-8893897</v>
      </c>
      <c r="Q41" s="31">
        <f t="shared" ref="Q41:Q45" si="12">O41-P41</f>
        <v>0</v>
      </c>
      <c r="R41" s="32">
        <f t="shared" si="7"/>
        <v>0</v>
      </c>
    </row>
    <row r="42" spans="2:18" ht="17.25" customHeight="1" x14ac:dyDescent="0.15">
      <c r="B42" s="231"/>
      <c r="C42" s="206" t="s">
        <v>113</v>
      </c>
      <c r="D42" s="207"/>
      <c r="E42" s="207"/>
      <c r="F42" s="169">
        <v>18631403</v>
      </c>
      <c r="G42" s="114">
        <v>11309976</v>
      </c>
      <c r="H42" s="33">
        <f t="shared" si="10"/>
        <v>7321427</v>
      </c>
      <c r="I42" s="26">
        <f t="shared" si="4"/>
        <v>0.64700000000000002</v>
      </c>
      <c r="J42" s="124"/>
      <c r="K42" s="231"/>
      <c r="L42" s="206" t="s">
        <v>113</v>
      </c>
      <c r="M42" s="207"/>
      <c r="N42" s="207"/>
      <c r="O42" s="169">
        <f>F42</f>
        <v>18631403</v>
      </c>
      <c r="P42" s="65">
        <v>18631403</v>
      </c>
      <c r="Q42" s="33">
        <f t="shared" si="12"/>
        <v>0</v>
      </c>
      <c r="R42" s="52">
        <f t="shared" si="7"/>
        <v>0</v>
      </c>
    </row>
    <row r="43" spans="2:18" ht="17.25" customHeight="1" x14ac:dyDescent="0.15">
      <c r="B43" s="203" t="s">
        <v>105</v>
      </c>
      <c r="C43" s="204"/>
      <c r="D43" s="204"/>
      <c r="E43" s="205"/>
      <c r="F43" s="170">
        <f>F44+F45</f>
        <v>2148924968</v>
      </c>
      <c r="G43" s="115">
        <f>G44+G45</f>
        <v>2152760400</v>
      </c>
      <c r="H43" s="35">
        <f t="shared" si="10"/>
        <v>-3835432</v>
      </c>
      <c r="I43" s="36">
        <f t="shared" si="4"/>
        <v>-2E-3</v>
      </c>
      <c r="J43" s="124"/>
      <c r="K43" s="203" t="s">
        <v>105</v>
      </c>
      <c r="L43" s="204"/>
      <c r="M43" s="204"/>
      <c r="N43" s="205"/>
      <c r="O43" s="172">
        <f>F43</f>
        <v>2148924968</v>
      </c>
      <c r="P43" s="63">
        <f>P44+P45</f>
        <v>2191328767</v>
      </c>
      <c r="Q43" s="16">
        <f t="shared" si="12"/>
        <v>-42403799</v>
      </c>
      <c r="R43" s="17">
        <f t="shared" si="7"/>
        <v>-1.9E-2</v>
      </c>
    </row>
    <row r="44" spans="2:18" ht="17.25" customHeight="1" x14ac:dyDescent="0.15">
      <c r="B44" s="219" t="s">
        <v>84</v>
      </c>
      <c r="C44" s="212" t="s">
        <v>49</v>
      </c>
      <c r="D44" s="213"/>
      <c r="E44" s="213"/>
      <c r="F44" s="1">
        <v>1853783905</v>
      </c>
      <c r="G44" s="105">
        <v>1803723874</v>
      </c>
      <c r="H44" s="51">
        <f t="shared" si="10"/>
        <v>50060031</v>
      </c>
      <c r="I44" s="26">
        <f t="shared" si="4"/>
        <v>2.8000000000000001E-2</v>
      </c>
      <c r="J44" s="122"/>
      <c r="K44" s="219" t="s">
        <v>84</v>
      </c>
      <c r="L44" s="212" t="s">
        <v>49</v>
      </c>
      <c r="M44" s="213"/>
      <c r="N44" s="213"/>
      <c r="O44" s="1">
        <f t="shared" ref="O44:O51" si="13">F44</f>
        <v>1853783905</v>
      </c>
      <c r="P44" s="58">
        <v>1890875872</v>
      </c>
      <c r="Q44" s="51">
        <f t="shared" si="12"/>
        <v>-37091967</v>
      </c>
      <c r="R44" s="26">
        <f t="shared" si="7"/>
        <v>-0.02</v>
      </c>
    </row>
    <row r="45" spans="2:18" ht="17.25" customHeight="1" x14ac:dyDescent="0.15">
      <c r="B45" s="220"/>
      <c r="C45" s="217" t="s">
        <v>50</v>
      </c>
      <c r="D45" s="218"/>
      <c r="E45" s="218"/>
      <c r="F45" s="171">
        <v>295141063</v>
      </c>
      <c r="G45" s="116">
        <v>349036526</v>
      </c>
      <c r="H45" s="33">
        <f t="shared" si="10"/>
        <v>-53895463</v>
      </c>
      <c r="I45" s="34">
        <f t="shared" si="4"/>
        <v>-0.154</v>
      </c>
      <c r="J45" s="122"/>
      <c r="K45" s="220"/>
      <c r="L45" s="217" t="s">
        <v>50</v>
      </c>
      <c r="M45" s="218"/>
      <c r="N45" s="218"/>
      <c r="O45" s="173">
        <f t="shared" si="13"/>
        <v>295141063</v>
      </c>
      <c r="P45" s="66">
        <v>300452895</v>
      </c>
      <c r="Q45" s="37">
        <f t="shared" si="12"/>
        <v>-5311832</v>
      </c>
      <c r="R45" s="38">
        <f t="shared" si="7"/>
        <v>-1.7999999999999999E-2</v>
      </c>
    </row>
    <row r="46" spans="2:18" ht="17.25" customHeight="1" x14ac:dyDescent="0.15">
      <c r="B46" s="221" t="s">
        <v>106</v>
      </c>
      <c r="C46" s="211"/>
      <c r="D46" s="211"/>
      <c r="E46" s="222"/>
      <c r="F46" s="172">
        <f>F43-F18</f>
        <v>919732982</v>
      </c>
      <c r="G46" s="111">
        <f>G43-G18</f>
        <v>986473139</v>
      </c>
      <c r="H46" s="39" t="s">
        <v>7</v>
      </c>
      <c r="I46" s="40" t="s">
        <v>7</v>
      </c>
      <c r="J46" s="123"/>
      <c r="K46" s="221" t="s">
        <v>106</v>
      </c>
      <c r="L46" s="211"/>
      <c r="M46" s="211"/>
      <c r="N46" s="222"/>
      <c r="O46" s="172">
        <f t="shared" si="13"/>
        <v>919732982</v>
      </c>
      <c r="P46" s="63">
        <f>P43-P18</f>
        <v>962136781</v>
      </c>
      <c r="Q46" s="132" t="s">
        <v>7</v>
      </c>
      <c r="R46" s="40" t="s">
        <v>7</v>
      </c>
    </row>
    <row r="47" spans="2:18" ht="17.25" customHeight="1" x14ac:dyDescent="0.15">
      <c r="B47" s="219" t="s">
        <v>84</v>
      </c>
      <c r="C47" s="212" t="s">
        <v>85</v>
      </c>
      <c r="D47" s="213"/>
      <c r="E47" s="213"/>
      <c r="F47" s="1">
        <v>937993525</v>
      </c>
      <c r="G47" s="105">
        <v>1002266396</v>
      </c>
      <c r="H47" s="51">
        <f>F47-G47</f>
        <v>-64272871</v>
      </c>
      <c r="I47" s="26">
        <f t="shared" si="4"/>
        <v>-6.4000000000000001E-2</v>
      </c>
      <c r="J47" s="122"/>
      <c r="K47" s="219" t="s">
        <v>84</v>
      </c>
      <c r="L47" s="212" t="s">
        <v>85</v>
      </c>
      <c r="M47" s="213"/>
      <c r="N47" s="213"/>
      <c r="O47" s="1">
        <f t="shared" si="13"/>
        <v>937993525</v>
      </c>
      <c r="P47" s="41" t="s">
        <v>7</v>
      </c>
      <c r="Q47" s="39" t="s">
        <v>7</v>
      </c>
      <c r="R47" s="42" t="s">
        <v>7</v>
      </c>
    </row>
    <row r="48" spans="2:18" ht="17.25" customHeight="1" x14ac:dyDescent="0.15">
      <c r="B48" s="220"/>
      <c r="C48" s="208" t="s">
        <v>86</v>
      </c>
      <c r="D48" s="209"/>
      <c r="E48" s="209"/>
      <c r="F48" s="173">
        <f>-F46+F47</f>
        <v>18260543</v>
      </c>
      <c r="G48" s="117">
        <v>15793257</v>
      </c>
      <c r="H48" s="43">
        <f>F48-G48</f>
        <v>2467286</v>
      </c>
      <c r="I48" s="34">
        <f t="shared" si="4"/>
        <v>0.156</v>
      </c>
      <c r="J48" s="122"/>
      <c r="K48" s="220"/>
      <c r="L48" s="208" t="s">
        <v>86</v>
      </c>
      <c r="M48" s="209"/>
      <c r="N48" s="209"/>
      <c r="O48" s="173">
        <f t="shared" si="13"/>
        <v>18260543</v>
      </c>
      <c r="P48" s="44" t="s">
        <v>7</v>
      </c>
      <c r="Q48" s="45" t="s">
        <v>7</v>
      </c>
      <c r="R48" s="46" t="s">
        <v>7</v>
      </c>
    </row>
    <row r="49" spans="2:18" ht="17.25" customHeight="1" x14ac:dyDescent="0.15">
      <c r="B49" s="214" t="s">
        <v>87</v>
      </c>
      <c r="C49" s="210" t="s">
        <v>54</v>
      </c>
      <c r="D49" s="211"/>
      <c r="E49" s="211"/>
      <c r="F49" s="174">
        <f>F47</f>
        <v>937993525</v>
      </c>
      <c r="G49" s="118">
        <v>1002266396</v>
      </c>
      <c r="H49" s="16">
        <f>F49-G49</f>
        <v>-64272871</v>
      </c>
      <c r="I49" s="17">
        <f t="shared" si="4"/>
        <v>-6.4000000000000001E-2</v>
      </c>
      <c r="J49" s="122"/>
      <c r="K49" s="214" t="s">
        <v>87</v>
      </c>
      <c r="L49" s="210" t="s">
        <v>54</v>
      </c>
      <c r="M49" s="211"/>
      <c r="N49" s="211"/>
      <c r="O49" s="174">
        <f t="shared" si="13"/>
        <v>937993525</v>
      </c>
      <c r="P49" s="57">
        <f>P46</f>
        <v>962136781</v>
      </c>
      <c r="Q49" s="16">
        <f>O49-P49</f>
        <v>-24143256</v>
      </c>
      <c r="R49" s="17">
        <f>ROUND(Q49/P49,3)</f>
        <v>-2.5000000000000001E-2</v>
      </c>
    </row>
    <row r="50" spans="2:18" ht="17.25" customHeight="1" x14ac:dyDescent="0.15">
      <c r="B50" s="215"/>
      <c r="C50" s="212" t="s">
        <v>55</v>
      </c>
      <c r="D50" s="213"/>
      <c r="E50" s="213"/>
      <c r="F50" s="29">
        <f>F17</f>
        <v>50638778</v>
      </c>
      <c r="G50" s="112">
        <v>54098773</v>
      </c>
      <c r="H50" s="51">
        <f>F50-G50</f>
        <v>-3459995</v>
      </c>
      <c r="I50" s="26">
        <f t="shared" si="4"/>
        <v>-6.4000000000000001E-2</v>
      </c>
      <c r="J50" s="122"/>
      <c r="K50" s="215"/>
      <c r="L50" s="212" t="s">
        <v>55</v>
      </c>
      <c r="M50" s="213"/>
      <c r="N50" s="213"/>
      <c r="O50" s="29">
        <f t="shared" si="13"/>
        <v>50638778</v>
      </c>
      <c r="P50" s="30">
        <f>P17</f>
        <v>50638778</v>
      </c>
      <c r="Q50" s="51">
        <f>O50-P50</f>
        <v>0</v>
      </c>
      <c r="R50" s="26">
        <f>ROUND(Q50/P50,3)</f>
        <v>0</v>
      </c>
    </row>
    <row r="51" spans="2:18" ht="17.25" customHeight="1" x14ac:dyDescent="0.15">
      <c r="B51" s="216"/>
      <c r="C51" s="208" t="s">
        <v>88</v>
      </c>
      <c r="D51" s="209"/>
      <c r="E51" s="209"/>
      <c r="F51" s="175">
        <f>F49+F50</f>
        <v>988632303</v>
      </c>
      <c r="G51" s="119">
        <f>G49+G50</f>
        <v>1056365169</v>
      </c>
      <c r="H51" s="37">
        <f>F51-G51</f>
        <v>-67732866</v>
      </c>
      <c r="I51" s="34">
        <f t="shared" si="4"/>
        <v>-6.4000000000000001E-2</v>
      </c>
      <c r="J51" s="122"/>
      <c r="K51" s="216"/>
      <c r="L51" s="208" t="s">
        <v>88</v>
      </c>
      <c r="M51" s="209"/>
      <c r="N51" s="209"/>
      <c r="O51" s="175">
        <f t="shared" si="13"/>
        <v>988632303</v>
      </c>
      <c r="P51" s="65">
        <f>P49+P50</f>
        <v>1012775559</v>
      </c>
      <c r="Q51" s="37">
        <f>O51-P51</f>
        <v>-24143256</v>
      </c>
      <c r="R51" s="34">
        <f>ROUND(Q51/P51,3)</f>
        <v>-2.4E-2</v>
      </c>
    </row>
    <row r="52" spans="2:18" ht="18" customHeight="1" x14ac:dyDescent="0.15">
      <c r="B52" s="47"/>
      <c r="C52" s="48"/>
      <c r="D52" s="48"/>
      <c r="E52" s="49"/>
      <c r="F52" s="47"/>
      <c r="G52" s="47"/>
      <c r="H52" s="47"/>
      <c r="I52" s="47"/>
      <c r="J52" s="31"/>
      <c r="K52" s="47"/>
      <c r="L52" s="50"/>
      <c r="M52" s="50"/>
      <c r="O52" s="47"/>
      <c r="P52" s="47"/>
      <c r="Q52" s="47"/>
      <c r="R52" s="47"/>
    </row>
    <row r="53" spans="2:18" ht="18" customHeight="1" x14ac:dyDescent="0.15">
      <c r="B53" s="47"/>
      <c r="C53" s="50"/>
      <c r="D53" s="50"/>
      <c r="E53" s="49"/>
      <c r="F53" s="47"/>
      <c r="G53" s="47"/>
      <c r="H53" s="47"/>
      <c r="I53" s="47"/>
      <c r="J53" s="31"/>
      <c r="K53" s="47"/>
      <c r="L53" s="50"/>
      <c r="M53" s="50"/>
      <c r="N53" s="49"/>
      <c r="O53" s="47"/>
      <c r="P53" s="47"/>
      <c r="Q53" s="47"/>
      <c r="R53" s="47"/>
    </row>
  </sheetData>
  <mergeCells count="107">
    <mergeCell ref="K6:K17"/>
    <mergeCell ref="K18:N18"/>
    <mergeCell ref="L19:L25"/>
    <mergeCell ref="C14:E14"/>
    <mergeCell ref="C19:C25"/>
    <mergeCell ref="C12:E12"/>
    <mergeCell ref="C13:E13"/>
    <mergeCell ref="B4:E5"/>
    <mergeCell ref="D6:E6"/>
    <mergeCell ref="D20:D21"/>
    <mergeCell ref="D7:E7"/>
    <mergeCell ref="D8:E8"/>
    <mergeCell ref="D9:E9"/>
    <mergeCell ref="D11:E11"/>
    <mergeCell ref="D16:E16"/>
    <mergeCell ref="D25:E25"/>
    <mergeCell ref="M19:N19"/>
    <mergeCell ref="M20:M21"/>
    <mergeCell ref="M23:N23"/>
    <mergeCell ref="M24:N24"/>
    <mergeCell ref="M25:N25"/>
    <mergeCell ref="D19:E19"/>
    <mergeCell ref="D22:E22"/>
    <mergeCell ref="L26:N26"/>
    <mergeCell ref="B19:B42"/>
    <mergeCell ref="K19:K42"/>
    <mergeCell ref="C26:E26"/>
    <mergeCell ref="L27:N27"/>
    <mergeCell ref="L28:N28"/>
    <mergeCell ref="C27:E27"/>
    <mergeCell ref="L33:N33"/>
    <mergeCell ref="L40:N40"/>
    <mergeCell ref="L39:N39"/>
    <mergeCell ref="L36:N36"/>
    <mergeCell ref="L37:N37"/>
    <mergeCell ref="C28:E28"/>
    <mergeCell ref="C34:E34"/>
    <mergeCell ref="L30:N30"/>
    <mergeCell ref="L31:N31"/>
    <mergeCell ref="L41:N41"/>
    <mergeCell ref="L32:N32"/>
    <mergeCell ref="L38:N38"/>
    <mergeCell ref="L29:N29"/>
    <mergeCell ref="L34:N34"/>
    <mergeCell ref="L35:N35"/>
    <mergeCell ref="C30:E30"/>
    <mergeCell ref="C29:E29"/>
    <mergeCell ref="B49:B51"/>
    <mergeCell ref="C31:E31"/>
    <mergeCell ref="B47:B48"/>
    <mergeCell ref="C47:E47"/>
    <mergeCell ref="C44:E44"/>
    <mergeCell ref="C40:E40"/>
    <mergeCell ref="C37:E37"/>
    <mergeCell ref="C41:E41"/>
    <mergeCell ref="C39:E39"/>
    <mergeCell ref="C33:E33"/>
    <mergeCell ref="B44:B45"/>
    <mergeCell ref="B43:E43"/>
    <mergeCell ref="B46:E46"/>
    <mergeCell ref="C50:E50"/>
    <mergeCell ref="C51:E51"/>
    <mergeCell ref="C49:E49"/>
    <mergeCell ref="C45:E45"/>
    <mergeCell ref="C48:E48"/>
    <mergeCell ref="C38:E38"/>
    <mergeCell ref="C36:E36"/>
    <mergeCell ref="C35:E35"/>
    <mergeCell ref="C32:E32"/>
    <mergeCell ref="K43:N43"/>
    <mergeCell ref="C42:E42"/>
    <mergeCell ref="L42:N42"/>
    <mergeCell ref="L51:N51"/>
    <mergeCell ref="L49:N49"/>
    <mergeCell ref="L50:N50"/>
    <mergeCell ref="K49:K51"/>
    <mergeCell ref="L45:N45"/>
    <mergeCell ref="K47:K48"/>
    <mergeCell ref="L48:N48"/>
    <mergeCell ref="L47:N47"/>
    <mergeCell ref="K44:K45"/>
    <mergeCell ref="K46:N46"/>
    <mergeCell ref="L44:N44"/>
    <mergeCell ref="D23:E23"/>
    <mergeCell ref="D24:E24"/>
    <mergeCell ref="H2:I3"/>
    <mergeCell ref="Q2:R3"/>
    <mergeCell ref="B18:E18"/>
    <mergeCell ref="B6:B17"/>
    <mergeCell ref="L6:L11"/>
    <mergeCell ref="L12:N12"/>
    <mergeCell ref="L14:N14"/>
    <mergeCell ref="L15:N15"/>
    <mergeCell ref="L16:L17"/>
    <mergeCell ref="L13:N13"/>
    <mergeCell ref="C16:C17"/>
    <mergeCell ref="C6:C11"/>
    <mergeCell ref="C15:E15"/>
    <mergeCell ref="M6:N6"/>
    <mergeCell ref="M7:N7"/>
    <mergeCell ref="M8:N8"/>
    <mergeCell ref="M9:N9"/>
    <mergeCell ref="M11:N11"/>
    <mergeCell ref="M16:N16"/>
    <mergeCell ref="M17:N17"/>
    <mergeCell ref="D17:E17"/>
    <mergeCell ref="K4:N5"/>
  </mergeCells>
  <phoneticPr fontId="2"/>
  <printOptions gridLinesSet="0"/>
  <pageMargins left="0.59055118110236227" right="0.59055118110236227" top="0.59055118110236227" bottom="0.39370078740157483" header="0.51181102362204722" footer="0.19685039370078741"/>
  <pageSetup paperSize="9" firstPageNumber="2" orientation="portrait" useFirstPageNumber="1" verticalDpi="300" r:id="rId1"/>
  <headerFooter alignWithMargins="0"/>
  <colBreaks count="1" manualBreakCount="1">
    <brk id="10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view="pageBreakPreview" zoomScaleNormal="85" zoomScaleSheetLayoutView="100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L10" sqref="L10"/>
    </sheetView>
  </sheetViews>
  <sheetFormatPr defaultColWidth="8" defaultRowHeight="12.75" customHeight="1" x14ac:dyDescent="0.15"/>
  <cols>
    <col min="1" max="1" width="1.875" style="2" customWidth="1"/>
    <col min="2" max="2" width="8.75" style="2" customWidth="1"/>
    <col min="3" max="4" width="25.625" style="70" customWidth="1"/>
    <col min="5" max="6" width="25.625" style="2" customWidth="1"/>
    <col min="7" max="7" width="25.625" style="70" customWidth="1"/>
    <col min="8" max="8" width="17.625" style="70" hidden="1" customWidth="1"/>
    <col min="9" max="9" width="4.125" style="69" customWidth="1"/>
    <col min="10" max="10" width="15" style="2" customWidth="1"/>
    <col min="11" max="16384" width="8" style="2"/>
  </cols>
  <sheetData>
    <row r="1" spans="2:10" ht="24" customHeight="1" x14ac:dyDescent="0.15">
      <c r="B1" s="67" t="s">
        <v>123</v>
      </c>
      <c r="C1" s="68"/>
      <c r="D1" s="68"/>
      <c r="G1" s="68"/>
      <c r="H1" s="68"/>
    </row>
    <row r="2" spans="2:10" ht="24" customHeight="1" x14ac:dyDescent="0.15">
      <c r="B2" s="68"/>
      <c r="C2" s="68"/>
      <c r="D2" s="68"/>
      <c r="E2" s="70"/>
      <c r="F2" s="70"/>
      <c r="G2" s="71"/>
      <c r="H2" s="71"/>
      <c r="I2" s="72" t="s">
        <v>108</v>
      </c>
      <c r="J2" s="68"/>
    </row>
    <row r="3" spans="2:10" ht="20.45" customHeight="1" x14ac:dyDescent="0.15">
      <c r="B3" s="73"/>
      <c r="C3" s="247" t="s">
        <v>99</v>
      </c>
      <c r="D3" s="249" t="s">
        <v>100</v>
      </c>
      <c r="E3" s="74" t="s">
        <v>5</v>
      </c>
      <c r="F3" s="74" t="s">
        <v>6</v>
      </c>
      <c r="G3" s="252" t="s">
        <v>89</v>
      </c>
      <c r="H3" s="134"/>
      <c r="I3" s="75"/>
      <c r="J3" s="68"/>
    </row>
    <row r="4" spans="2:10" ht="13.5" customHeight="1" x14ac:dyDescent="0.15">
      <c r="B4" s="76" t="s">
        <v>107</v>
      </c>
      <c r="C4" s="248"/>
      <c r="D4" s="250"/>
      <c r="E4" s="77"/>
      <c r="F4" s="78"/>
      <c r="G4" s="253"/>
      <c r="H4" s="138" t="s">
        <v>124</v>
      </c>
      <c r="I4" s="79"/>
    </row>
    <row r="5" spans="2:10" ht="14.25" customHeight="1" x14ac:dyDescent="0.15">
      <c r="B5" s="80"/>
      <c r="C5" s="81" t="s">
        <v>0</v>
      </c>
      <c r="D5" s="82" t="s">
        <v>1</v>
      </c>
      <c r="E5" s="83" t="s">
        <v>49</v>
      </c>
      <c r="F5" s="84" t="s">
        <v>50</v>
      </c>
      <c r="G5" s="136" t="s">
        <v>90</v>
      </c>
      <c r="H5" s="3" t="s">
        <v>125</v>
      </c>
      <c r="I5" s="85"/>
      <c r="J5" s="68"/>
    </row>
    <row r="6" spans="2:10" ht="15.75" customHeight="1" x14ac:dyDescent="0.15">
      <c r="B6" s="86"/>
      <c r="C6" s="87"/>
      <c r="D6" s="88"/>
      <c r="E6" s="88"/>
      <c r="F6" s="89"/>
      <c r="G6" s="137"/>
      <c r="H6" s="139" t="s">
        <v>126</v>
      </c>
      <c r="I6" s="79"/>
    </row>
    <row r="7" spans="2:10" ht="24" customHeight="1" x14ac:dyDescent="0.15">
      <c r="B7" s="90" t="s">
        <v>8</v>
      </c>
      <c r="C7" s="149">
        <v>26209559</v>
      </c>
      <c r="D7" s="150">
        <v>27838363</v>
      </c>
      <c r="E7" s="150">
        <v>23648866</v>
      </c>
      <c r="F7" s="151">
        <v>4189497</v>
      </c>
      <c r="G7" s="151">
        <f>IF(C7-D7&gt;=0,"※    0",D7-C7)</f>
        <v>1628804</v>
      </c>
      <c r="H7" s="5">
        <v>-544</v>
      </c>
      <c r="I7" s="91" t="s">
        <v>9</v>
      </c>
      <c r="J7" s="68"/>
    </row>
    <row r="8" spans="2:10" ht="24" customHeight="1" x14ac:dyDescent="0.15">
      <c r="B8" s="92" t="s">
        <v>10</v>
      </c>
      <c r="C8" s="152">
        <v>34678986</v>
      </c>
      <c r="D8" s="153">
        <v>47970261</v>
      </c>
      <c r="E8" s="153">
        <v>41021791</v>
      </c>
      <c r="F8" s="154">
        <v>6948470</v>
      </c>
      <c r="G8" s="154">
        <f>IF(C8-D8&gt;=0,"※    0",D8-C8)</f>
        <v>13291275</v>
      </c>
      <c r="H8" s="4">
        <v>-437</v>
      </c>
      <c r="I8" s="93" t="s">
        <v>11</v>
      </c>
      <c r="J8" s="68"/>
    </row>
    <row r="9" spans="2:10" ht="24" customHeight="1" x14ac:dyDescent="0.15">
      <c r="B9" s="92" t="s">
        <v>12</v>
      </c>
      <c r="C9" s="152">
        <v>80213985</v>
      </c>
      <c r="D9" s="153">
        <v>61953442</v>
      </c>
      <c r="E9" s="153">
        <v>53410537</v>
      </c>
      <c r="F9" s="154">
        <v>8542905</v>
      </c>
      <c r="G9" s="154" t="str">
        <f>IF(C9-D9&gt;=0,"※    0",D9-C9)</f>
        <v>※    0</v>
      </c>
      <c r="H9" s="4">
        <v>0</v>
      </c>
      <c r="I9" s="93" t="s">
        <v>12</v>
      </c>
      <c r="J9" s="68"/>
    </row>
    <row r="10" spans="2:10" ht="24" customHeight="1" x14ac:dyDescent="0.15">
      <c r="B10" s="92" t="s">
        <v>13</v>
      </c>
      <c r="C10" s="152">
        <v>55186816</v>
      </c>
      <c r="D10" s="153">
        <v>79382434</v>
      </c>
      <c r="E10" s="153">
        <v>69711409</v>
      </c>
      <c r="F10" s="154">
        <v>9671025</v>
      </c>
      <c r="G10" s="154">
        <f t="shared" ref="G10:G29" si="0">IF(C10-D10&gt;=0,"※    0",D10-C10)</f>
        <v>24195618</v>
      </c>
      <c r="H10" s="4">
        <v>-470</v>
      </c>
      <c r="I10" s="93" t="s">
        <v>14</v>
      </c>
      <c r="J10" s="68"/>
    </row>
    <row r="11" spans="2:10" ht="24" customHeight="1" x14ac:dyDescent="0.15">
      <c r="B11" s="92" t="s">
        <v>15</v>
      </c>
      <c r="C11" s="152">
        <v>35848084</v>
      </c>
      <c r="D11" s="153">
        <v>54366053</v>
      </c>
      <c r="E11" s="155">
        <v>46817167</v>
      </c>
      <c r="F11" s="154">
        <v>7548886</v>
      </c>
      <c r="G11" s="154">
        <f t="shared" si="0"/>
        <v>18517969</v>
      </c>
      <c r="H11" s="4">
        <v>-267</v>
      </c>
      <c r="I11" s="93" t="s">
        <v>16</v>
      </c>
      <c r="J11" s="68"/>
    </row>
    <row r="12" spans="2:10" ht="24" customHeight="1" x14ac:dyDescent="0.15">
      <c r="B12" s="92" t="s">
        <v>17</v>
      </c>
      <c r="C12" s="152">
        <v>26207802</v>
      </c>
      <c r="D12" s="153">
        <v>51381619</v>
      </c>
      <c r="E12" s="155">
        <v>44692467</v>
      </c>
      <c r="F12" s="154">
        <v>6689152</v>
      </c>
      <c r="G12" s="154">
        <f t="shared" si="0"/>
        <v>25173817</v>
      </c>
      <c r="H12" s="4">
        <v>-223</v>
      </c>
      <c r="I12" s="93" t="s">
        <v>18</v>
      </c>
      <c r="J12" s="68"/>
    </row>
    <row r="13" spans="2:10" ht="24" customHeight="1" x14ac:dyDescent="0.15">
      <c r="B13" s="92" t="s">
        <v>19</v>
      </c>
      <c r="C13" s="152">
        <v>29347781</v>
      </c>
      <c r="D13" s="153">
        <v>67423543</v>
      </c>
      <c r="E13" s="155">
        <v>58584683</v>
      </c>
      <c r="F13" s="154">
        <v>8838860</v>
      </c>
      <c r="G13" s="154">
        <f t="shared" si="0"/>
        <v>38075762</v>
      </c>
      <c r="H13" s="4">
        <v>125</v>
      </c>
      <c r="I13" s="93" t="s">
        <v>20</v>
      </c>
      <c r="J13" s="68"/>
    </row>
    <row r="14" spans="2:10" ht="24" customHeight="1" x14ac:dyDescent="0.15">
      <c r="B14" s="92" t="s">
        <v>21</v>
      </c>
      <c r="C14" s="152">
        <v>60654469</v>
      </c>
      <c r="D14" s="153">
        <v>117078223</v>
      </c>
      <c r="E14" s="155">
        <v>100378525</v>
      </c>
      <c r="F14" s="154">
        <v>16699698</v>
      </c>
      <c r="G14" s="154">
        <f t="shared" si="0"/>
        <v>56423754</v>
      </c>
      <c r="H14" s="4">
        <v>166</v>
      </c>
      <c r="I14" s="93" t="s">
        <v>22</v>
      </c>
      <c r="J14" s="68"/>
    </row>
    <row r="15" spans="2:10" ht="24" customHeight="1" x14ac:dyDescent="0.15">
      <c r="B15" s="92" t="s">
        <v>23</v>
      </c>
      <c r="C15" s="152">
        <v>54903318</v>
      </c>
      <c r="D15" s="153">
        <v>93016604</v>
      </c>
      <c r="E15" s="155">
        <v>81247015</v>
      </c>
      <c r="F15" s="154">
        <v>11769589</v>
      </c>
      <c r="G15" s="154">
        <f t="shared" si="0"/>
        <v>38113286</v>
      </c>
      <c r="H15" s="4">
        <v>-240</v>
      </c>
      <c r="I15" s="93" t="s">
        <v>24</v>
      </c>
      <c r="J15" s="68"/>
    </row>
    <row r="16" spans="2:10" ht="24" customHeight="1" x14ac:dyDescent="0.15">
      <c r="B16" s="92" t="s">
        <v>25</v>
      </c>
      <c r="C16" s="152">
        <v>46614445</v>
      </c>
      <c r="D16" s="153">
        <v>60385915</v>
      </c>
      <c r="E16" s="153">
        <v>51964924</v>
      </c>
      <c r="F16" s="154">
        <v>8420991</v>
      </c>
      <c r="G16" s="154">
        <f t="shared" si="0"/>
        <v>13771470</v>
      </c>
      <c r="H16" s="4">
        <v>-370</v>
      </c>
      <c r="I16" s="93" t="s">
        <v>26</v>
      </c>
      <c r="J16" s="68"/>
    </row>
    <row r="17" spans="2:10" ht="24" customHeight="1" x14ac:dyDescent="0.15">
      <c r="B17" s="92" t="s">
        <v>27</v>
      </c>
      <c r="C17" s="152">
        <v>87367677</v>
      </c>
      <c r="D17" s="153">
        <v>152564818</v>
      </c>
      <c r="E17" s="153">
        <v>131515244</v>
      </c>
      <c r="F17" s="154">
        <v>21049574</v>
      </c>
      <c r="G17" s="154">
        <f t="shared" si="0"/>
        <v>65197141</v>
      </c>
      <c r="H17" s="4">
        <v>85</v>
      </c>
      <c r="I17" s="93" t="s">
        <v>28</v>
      </c>
      <c r="J17" s="68"/>
    </row>
    <row r="18" spans="2:10" ht="24" customHeight="1" x14ac:dyDescent="0.15">
      <c r="B18" s="92" t="s">
        <v>29</v>
      </c>
      <c r="C18" s="152">
        <v>129358945</v>
      </c>
      <c r="D18" s="153">
        <v>175909713</v>
      </c>
      <c r="E18" s="156">
        <v>151982927</v>
      </c>
      <c r="F18" s="154">
        <v>23926786</v>
      </c>
      <c r="G18" s="154">
        <f t="shared" si="0"/>
        <v>46550768</v>
      </c>
      <c r="H18" s="4">
        <v>-616</v>
      </c>
      <c r="I18" s="93" t="s">
        <v>30</v>
      </c>
      <c r="J18" s="68"/>
    </row>
    <row r="19" spans="2:10" ht="24" customHeight="1" x14ac:dyDescent="0.15">
      <c r="B19" s="92" t="s">
        <v>31</v>
      </c>
      <c r="C19" s="152">
        <v>53430380</v>
      </c>
      <c r="D19" s="153">
        <v>53656189</v>
      </c>
      <c r="E19" s="153">
        <v>46599668</v>
      </c>
      <c r="F19" s="154">
        <v>7056521</v>
      </c>
      <c r="G19" s="154">
        <f t="shared" si="0"/>
        <v>225809</v>
      </c>
      <c r="H19" s="4">
        <v>-566</v>
      </c>
      <c r="I19" s="93" t="s">
        <v>32</v>
      </c>
      <c r="J19" s="68"/>
    </row>
    <row r="20" spans="2:10" ht="24" customHeight="1" x14ac:dyDescent="0.15">
      <c r="B20" s="92" t="s">
        <v>33</v>
      </c>
      <c r="C20" s="152">
        <v>38942835</v>
      </c>
      <c r="D20" s="153">
        <v>73433216</v>
      </c>
      <c r="E20" s="153">
        <v>63101699</v>
      </c>
      <c r="F20" s="154">
        <v>10331517</v>
      </c>
      <c r="G20" s="154">
        <f t="shared" si="0"/>
        <v>34490381</v>
      </c>
      <c r="H20" s="4">
        <v>-193</v>
      </c>
      <c r="I20" s="93" t="s">
        <v>11</v>
      </c>
      <c r="J20" s="68"/>
    </row>
    <row r="21" spans="2:10" ht="24" customHeight="1" x14ac:dyDescent="0.15">
      <c r="B21" s="92" t="s">
        <v>34</v>
      </c>
      <c r="C21" s="152">
        <v>72196314</v>
      </c>
      <c r="D21" s="153">
        <v>113362768</v>
      </c>
      <c r="E21" s="153">
        <v>97405282</v>
      </c>
      <c r="F21" s="154">
        <v>15957486</v>
      </c>
      <c r="G21" s="154">
        <f t="shared" si="0"/>
        <v>41166454</v>
      </c>
      <c r="H21" s="4">
        <v>-155</v>
      </c>
      <c r="I21" s="93" t="s">
        <v>35</v>
      </c>
      <c r="J21" s="68"/>
    </row>
    <row r="22" spans="2:10" ht="24" customHeight="1" x14ac:dyDescent="0.15">
      <c r="B22" s="92" t="s">
        <v>36</v>
      </c>
      <c r="C22" s="152">
        <v>37520167</v>
      </c>
      <c r="D22" s="153">
        <v>66325567</v>
      </c>
      <c r="E22" s="153">
        <v>57312242</v>
      </c>
      <c r="F22" s="154">
        <v>9013325</v>
      </c>
      <c r="G22" s="154">
        <f t="shared" si="0"/>
        <v>28805400</v>
      </c>
      <c r="H22" s="4">
        <v>-366</v>
      </c>
      <c r="I22" s="93" t="s">
        <v>37</v>
      </c>
      <c r="J22" s="68"/>
    </row>
    <row r="23" spans="2:10" ht="24" customHeight="1" x14ac:dyDescent="0.15">
      <c r="B23" s="92" t="s">
        <v>38</v>
      </c>
      <c r="C23" s="152">
        <v>35371033</v>
      </c>
      <c r="D23" s="153">
        <v>84080126</v>
      </c>
      <c r="E23" s="153">
        <v>73323362</v>
      </c>
      <c r="F23" s="154">
        <v>10756764</v>
      </c>
      <c r="G23" s="154">
        <f t="shared" si="0"/>
        <v>48709093</v>
      </c>
      <c r="H23" s="4">
        <v>124</v>
      </c>
      <c r="I23" s="93" t="s">
        <v>38</v>
      </c>
      <c r="J23" s="68"/>
    </row>
    <row r="24" spans="2:10" ht="24" customHeight="1" x14ac:dyDescent="0.15">
      <c r="B24" s="92" t="s">
        <v>39</v>
      </c>
      <c r="C24" s="152">
        <v>21164000</v>
      </c>
      <c r="D24" s="153">
        <v>58443826</v>
      </c>
      <c r="E24" s="153">
        <v>50330346</v>
      </c>
      <c r="F24" s="154">
        <v>8113480</v>
      </c>
      <c r="G24" s="154">
        <f t="shared" si="0"/>
        <v>37279826</v>
      </c>
      <c r="H24" s="4">
        <v>191</v>
      </c>
      <c r="I24" s="93" t="s">
        <v>40</v>
      </c>
      <c r="J24" s="68"/>
    </row>
    <row r="25" spans="2:10" ht="24" customHeight="1" x14ac:dyDescent="0.15">
      <c r="B25" s="92" t="s">
        <v>41</v>
      </c>
      <c r="C25" s="152">
        <v>56370809</v>
      </c>
      <c r="D25" s="153">
        <v>122627677</v>
      </c>
      <c r="E25" s="153">
        <v>107040601</v>
      </c>
      <c r="F25" s="154">
        <v>15587076</v>
      </c>
      <c r="G25" s="154">
        <f t="shared" si="0"/>
        <v>66256868</v>
      </c>
      <c r="H25" s="4">
        <v>349</v>
      </c>
      <c r="I25" s="93" t="s">
        <v>42</v>
      </c>
      <c r="J25" s="68"/>
    </row>
    <row r="26" spans="2:10" ht="24" customHeight="1" x14ac:dyDescent="0.15">
      <c r="B26" s="92" t="s">
        <v>43</v>
      </c>
      <c r="C26" s="152">
        <v>77531996</v>
      </c>
      <c r="D26" s="153">
        <v>158363903</v>
      </c>
      <c r="E26" s="153">
        <v>136017586</v>
      </c>
      <c r="F26" s="154">
        <v>22346317</v>
      </c>
      <c r="G26" s="154">
        <f t="shared" si="0"/>
        <v>80831907</v>
      </c>
      <c r="H26" s="4">
        <v>519</v>
      </c>
      <c r="I26" s="93" t="s">
        <v>44</v>
      </c>
      <c r="J26" s="68"/>
    </row>
    <row r="27" spans="2:10" ht="24" customHeight="1" x14ac:dyDescent="0.15">
      <c r="B27" s="92" t="s">
        <v>45</v>
      </c>
      <c r="C27" s="152">
        <v>61818677</v>
      </c>
      <c r="D27" s="153">
        <v>159256647</v>
      </c>
      <c r="E27" s="153">
        <v>137357682</v>
      </c>
      <c r="F27" s="154">
        <v>21898965</v>
      </c>
      <c r="G27" s="154">
        <f t="shared" si="0"/>
        <v>97437970</v>
      </c>
      <c r="H27" s="4">
        <v>1653</v>
      </c>
      <c r="I27" s="93" t="s">
        <v>46</v>
      </c>
      <c r="J27" s="68"/>
    </row>
    <row r="28" spans="2:10" ht="24" customHeight="1" x14ac:dyDescent="0.15">
      <c r="B28" s="92" t="s">
        <v>114</v>
      </c>
      <c r="C28" s="152">
        <v>42146105</v>
      </c>
      <c r="D28" s="153">
        <v>113683176</v>
      </c>
      <c r="E28" s="153">
        <v>97333659</v>
      </c>
      <c r="F28" s="154">
        <v>16349517</v>
      </c>
      <c r="G28" s="154">
        <f t="shared" si="0"/>
        <v>71537071</v>
      </c>
      <c r="H28" s="4">
        <v>964</v>
      </c>
      <c r="I28" s="94" t="s">
        <v>94</v>
      </c>
      <c r="J28" s="68"/>
    </row>
    <row r="29" spans="2:10" ht="24" customHeight="1" x14ac:dyDescent="0.15">
      <c r="B29" s="95" t="s">
        <v>47</v>
      </c>
      <c r="C29" s="157">
        <v>66107803</v>
      </c>
      <c r="D29" s="158">
        <v>156420885</v>
      </c>
      <c r="E29" s="159">
        <v>132986223</v>
      </c>
      <c r="F29" s="160">
        <v>23434662</v>
      </c>
      <c r="G29" s="161">
        <f t="shared" si="0"/>
        <v>90313082</v>
      </c>
      <c r="H29" s="6">
        <v>915</v>
      </c>
      <c r="I29" s="96" t="s">
        <v>22</v>
      </c>
      <c r="J29" s="68"/>
    </row>
    <row r="30" spans="2:10" ht="24" customHeight="1" x14ac:dyDescent="0.15">
      <c r="B30" s="97" t="s">
        <v>48</v>
      </c>
      <c r="C30" s="98">
        <f>SUM(C7:C29)</f>
        <v>1229191986</v>
      </c>
      <c r="D30" s="99">
        <f>SUM(D7:D29)</f>
        <v>2148924968</v>
      </c>
      <c r="E30" s="99">
        <f>SUM(E7:E29)</f>
        <v>1853783905</v>
      </c>
      <c r="F30" s="100">
        <f>SUM(F7:F29)</f>
        <v>295141063</v>
      </c>
      <c r="G30" s="100">
        <f>SUM(G7:G29)</f>
        <v>937993525</v>
      </c>
      <c r="H30" s="101">
        <v>644</v>
      </c>
      <c r="I30" s="102" t="s">
        <v>48</v>
      </c>
      <c r="J30" s="68"/>
    </row>
    <row r="31" spans="2:10" ht="24" customHeight="1" x14ac:dyDescent="0.15">
      <c r="E31" s="103"/>
      <c r="F31" s="251" t="s">
        <v>65</v>
      </c>
      <c r="G31" s="251"/>
      <c r="H31" s="135"/>
    </row>
    <row r="32" spans="2:10" ht="12.75" customHeight="1" x14ac:dyDescent="0.15">
      <c r="D32" s="104"/>
    </row>
    <row r="33" spans="4:13" ht="12.75" customHeight="1" x14ac:dyDescent="0.15">
      <c r="D33" s="104"/>
    </row>
    <row r="34" spans="4:13" ht="12.75" customHeight="1" x14ac:dyDescent="0.15">
      <c r="D34" s="104"/>
    </row>
    <row r="35" spans="4:13" ht="12.75" customHeight="1" x14ac:dyDescent="0.15">
      <c r="D35" s="104"/>
    </row>
    <row r="36" spans="4:13" ht="12.75" customHeight="1" x14ac:dyDescent="0.15">
      <c r="D36" s="104"/>
      <c r="E36" s="103"/>
    </row>
    <row r="37" spans="4:13" ht="12.75" customHeight="1" x14ac:dyDescent="0.15">
      <c r="D37" s="104"/>
    </row>
    <row r="38" spans="4:13" ht="12.75" customHeight="1" x14ac:dyDescent="0.15">
      <c r="D38" s="104"/>
    </row>
    <row r="39" spans="4:13" ht="12.75" customHeight="1" x14ac:dyDescent="0.15">
      <c r="D39" s="104"/>
      <c r="E39" s="103"/>
    </row>
    <row r="40" spans="4:13" ht="12.75" customHeight="1" x14ac:dyDescent="0.15">
      <c r="D40" s="104"/>
    </row>
    <row r="41" spans="4:13" ht="12.75" customHeight="1" x14ac:dyDescent="0.15">
      <c r="D41" s="104"/>
    </row>
    <row r="42" spans="4:13" ht="12.75" customHeight="1" x14ac:dyDescent="0.15">
      <c r="D42" s="104"/>
      <c r="M42" s="103"/>
    </row>
    <row r="43" spans="4:13" ht="12.75" customHeight="1" x14ac:dyDescent="0.15">
      <c r="D43" s="104"/>
    </row>
    <row r="44" spans="4:13" ht="12.75" customHeight="1" x14ac:dyDescent="0.15">
      <c r="D44" s="104"/>
    </row>
    <row r="45" spans="4:13" ht="12.75" customHeight="1" x14ac:dyDescent="0.15">
      <c r="D45" s="104"/>
    </row>
    <row r="46" spans="4:13" ht="12.75" customHeight="1" x14ac:dyDescent="0.15">
      <c r="D46" s="104"/>
    </row>
    <row r="47" spans="4:13" ht="12.75" customHeight="1" x14ac:dyDescent="0.15">
      <c r="D47" s="104"/>
      <c r="E47" s="103"/>
    </row>
    <row r="48" spans="4:13" ht="12.75" customHeight="1" x14ac:dyDescent="0.15">
      <c r="D48" s="104"/>
    </row>
    <row r="49" spans="4:4" ht="12.75" customHeight="1" x14ac:dyDescent="0.15">
      <c r="D49" s="104"/>
    </row>
    <row r="50" spans="4:4" ht="12.75" customHeight="1" x14ac:dyDescent="0.15">
      <c r="D50" s="104"/>
    </row>
    <row r="51" spans="4:4" ht="12.75" customHeight="1" x14ac:dyDescent="0.15">
      <c r="D51" s="104"/>
    </row>
    <row r="52" spans="4:4" ht="12.75" customHeight="1" x14ac:dyDescent="0.15">
      <c r="D52" s="104"/>
    </row>
    <row r="53" spans="4:4" ht="12.75" customHeight="1" x14ac:dyDescent="0.15">
      <c r="D53" s="104"/>
    </row>
    <row r="54" spans="4:4" ht="12.75" customHeight="1" x14ac:dyDescent="0.15">
      <c r="D54" s="104"/>
    </row>
    <row r="55" spans="4:4" ht="12.75" customHeight="1" x14ac:dyDescent="0.15">
      <c r="D55" s="104"/>
    </row>
  </sheetData>
  <mergeCells count="4">
    <mergeCell ref="C3:C4"/>
    <mergeCell ref="D3:D4"/>
    <mergeCell ref="F31:G31"/>
    <mergeCell ref="G3:G4"/>
  </mergeCells>
  <phoneticPr fontId="2"/>
  <printOptions gridLinesSet="0"/>
  <pageMargins left="0.78740157480314965" right="0.78740157480314965" top="1.1811023622047245" bottom="0.78740157480314965" header="0.51181102362204722" footer="0.51181102362204722"/>
  <pageSetup paperSize="9" scale="69" firstPageNumber="4" fitToWidth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KUCHOKAI317</cp:lastModifiedBy>
  <cp:revision>46</cp:revision>
  <cp:lastPrinted>2020-07-29T01:27:01Z</cp:lastPrinted>
  <dcterms:created xsi:type="dcterms:W3CDTF">1998-06-16T00:50:34Z</dcterms:created>
  <dcterms:modified xsi:type="dcterms:W3CDTF">2020-07-29T01:32:32Z</dcterms:modified>
</cp:coreProperties>
</file>