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調査第２課\31共用フォルダ\01 広報・印刷関係\21ホームページ\01.08.06 R元年度当初算定\"/>
    </mc:Choice>
  </mc:AlternateContent>
  <bookViews>
    <workbookView xWindow="-15" yWindow="-15" windowWidth="9600" windowHeight="11940" tabRatio="599"/>
  </bookViews>
  <sheets>
    <sheet name="総括表" sheetId="1" r:id="rId1"/>
    <sheet name="区別算定結果" sheetId="2" r:id="rId2"/>
  </sheets>
  <definedNames>
    <definedName name="_xlnm.Print_Area" localSheetId="1">区別算定結果!$B$1:$H$31</definedName>
    <definedName name="_xlnm.Print_Area" localSheetId="0">総括表!$B$1:$P$51</definedName>
  </definedNames>
  <calcPr calcId="152511"/>
</workbook>
</file>

<file path=xl/calcChain.xml><?xml version="1.0" encoding="utf-8"?>
<calcChain xmlns="http://schemas.openxmlformats.org/spreadsheetml/2006/main">
  <c r="O31" i="1" l="1"/>
  <c r="P31" i="1" s="1"/>
  <c r="P21" i="1"/>
  <c r="O21" i="1"/>
  <c r="M21" i="1"/>
  <c r="M6" i="1"/>
  <c r="M7" i="1"/>
  <c r="M8" i="1"/>
  <c r="M37" i="1"/>
  <c r="M31" i="1"/>
  <c r="E24" i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M19" i="1" l="1"/>
  <c r="F50" i="1"/>
  <c r="G46" i="1"/>
  <c r="F42" i="1"/>
  <c r="G44" i="1"/>
  <c r="G43" i="1"/>
  <c r="E42" i="1"/>
  <c r="G42" i="1" s="1"/>
  <c r="G41" i="1"/>
  <c r="G40" i="1"/>
  <c r="G38" i="1"/>
  <c r="G36" i="1"/>
  <c r="G35" i="1"/>
  <c r="G34" i="1"/>
  <c r="G32" i="1"/>
  <c r="G30" i="1"/>
  <c r="G29" i="1"/>
  <c r="G28" i="1"/>
  <c r="G27" i="1"/>
  <c r="G26" i="1"/>
  <c r="G25" i="1"/>
  <c r="H22" i="1"/>
  <c r="H20" i="1"/>
  <c r="H19" i="1"/>
  <c r="F24" i="1"/>
  <c r="G22" i="1"/>
  <c r="G20" i="1"/>
  <c r="G19" i="1"/>
  <c r="G14" i="1"/>
  <c r="H8" i="1"/>
  <c r="H7" i="1"/>
  <c r="H6" i="1"/>
  <c r="G8" i="1"/>
  <c r="G6" i="1"/>
  <c r="G7" i="1"/>
  <c r="F11" i="1"/>
  <c r="F13" i="1" s="1"/>
  <c r="F15" i="1" s="1"/>
  <c r="E11" i="1"/>
  <c r="G11" i="1" l="1"/>
  <c r="E13" i="1"/>
  <c r="M13" i="1" s="1"/>
  <c r="F16" i="1"/>
  <c r="F17" i="1" s="1"/>
  <c r="F33" i="1"/>
  <c r="M40" i="1"/>
  <c r="H13" i="1" l="1"/>
  <c r="E15" i="1"/>
  <c r="G15" i="1" s="1"/>
  <c r="G13" i="1"/>
  <c r="F39" i="1"/>
  <c r="E30" i="2"/>
  <c r="H35" i="1"/>
  <c r="F18" i="1" l="1"/>
  <c r="H41" i="1"/>
  <c r="F45" i="1" l="1"/>
  <c r="G24" i="1"/>
  <c r="M41" i="1"/>
  <c r="O41" i="1" s="1"/>
  <c r="P41" i="1" s="1"/>
  <c r="E48" i="1" l="1"/>
  <c r="H46" i="1"/>
  <c r="H44" i="1"/>
  <c r="H43" i="1"/>
  <c r="H42" i="1"/>
  <c r="E33" i="1"/>
  <c r="G33" i="1" s="1"/>
  <c r="H38" i="1"/>
  <c r="H36" i="1"/>
  <c r="H34" i="1"/>
  <c r="H32" i="1"/>
  <c r="H30" i="1"/>
  <c r="H29" i="1"/>
  <c r="H28" i="1"/>
  <c r="H27" i="1"/>
  <c r="H26" i="1"/>
  <c r="H25" i="1"/>
  <c r="G9" i="1"/>
  <c r="G10" i="1"/>
  <c r="N11" i="1"/>
  <c r="N13" i="1" s="1"/>
  <c r="N24" i="1"/>
  <c r="N33" i="1" s="1"/>
  <c r="N39" i="1" s="1"/>
  <c r="N18" i="1" s="1"/>
  <c r="N42" i="1"/>
  <c r="M44" i="1"/>
  <c r="O44" i="1" s="1"/>
  <c r="P44" i="1" s="1"/>
  <c r="M43" i="1"/>
  <c r="O43" i="1" s="1"/>
  <c r="P43" i="1" s="1"/>
  <c r="O40" i="1"/>
  <c r="P40" i="1" s="1"/>
  <c r="M34" i="1"/>
  <c r="O34" i="1" s="1"/>
  <c r="P34" i="1" s="1"/>
  <c r="M35" i="1"/>
  <c r="O35" i="1" s="1"/>
  <c r="P35" i="1" s="1"/>
  <c r="M36" i="1"/>
  <c r="O36" i="1" s="1"/>
  <c r="P36" i="1" s="1"/>
  <c r="M38" i="1"/>
  <c r="M32" i="1"/>
  <c r="O32" i="1" s="1"/>
  <c r="P32" i="1" s="1"/>
  <c r="M30" i="1"/>
  <c r="O30" i="1" s="1"/>
  <c r="P30" i="1" s="1"/>
  <c r="M29" i="1"/>
  <c r="O29" i="1" s="1"/>
  <c r="P29" i="1" s="1"/>
  <c r="M28" i="1"/>
  <c r="O28" i="1" s="1"/>
  <c r="P28" i="1" s="1"/>
  <c r="M27" i="1"/>
  <c r="O27" i="1" s="1"/>
  <c r="P27" i="1" s="1"/>
  <c r="M26" i="1"/>
  <c r="O26" i="1" s="1"/>
  <c r="P26" i="1" s="1"/>
  <c r="M25" i="1"/>
  <c r="O25" i="1" s="1"/>
  <c r="P25" i="1" s="1"/>
  <c r="M23" i="1"/>
  <c r="O23" i="1" s="1"/>
  <c r="M22" i="1"/>
  <c r="O22" i="1" s="1"/>
  <c r="P22" i="1" s="1"/>
  <c r="M20" i="1"/>
  <c r="O20" i="1" s="1"/>
  <c r="P20" i="1" s="1"/>
  <c r="O19" i="1"/>
  <c r="P19" i="1" s="1"/>
  <c r="M14" i="1"/>
  <c r="O14" i="1" s="1"/>
  <c r="P14" i="1" s="1"/>
  <c r="M10" i="1"/>
  <c r="O10" i="1" s="1"/>
  <c r="M9" i="1"/>
  <c r="O9" i="1" s="1"/>
  <c r="O8" i="1"/>
  <c r="P8" i="1" s="1"/>
  <c r="O7" i="1"/>
  <c r="P7" i="1" s="1"/>
  <c r="O6" i="1"/>
  <c r="P6" i="1" s="1"/>
  <c r="F30" i="2"/>
  <c r="C30" i="2"/>
  <c r="M12" i="1"/>
  <c r="N12" i="1" s="1"/>
  <c r="M46" i="1"/>
  <c r="G23" i="1"/>
  <c r="M48" i="1" l="1"/>
  <c r="G48" i="1"/>
  <c r="H48" i="1"/>
  <c r="N45" i="1"/>
  <c r="N48" i="1" s="1"/>
  <c r="O38" i="1"/>
  <c r="P38" i="1" s="1"/>
  <c r="M42" i="1"/>
  <c r="O42" i="1" s="1"/>
  <c r="P42" i="1" s="1"/>
  <c r="D30" i="2"/>
  <c r="G30" i="2"/>
  <c r="N15" i="1"/>
  <c r="N16" i="1" s="1"/>
  <c r="N17" i="1" s="1"/>
  <c r="N49" i="1" s="1"/>
  <c r="E39" i="1"/>
  <c r="M33" i="1"/>
  <c r="H33" i="1"/>
  <c r="H24" i="1"/>
  <c r="M24" i="1"/>
  <c r="O24" i="1" s="1"/>
  <c r="P24" i="1" s="1"/>
  <c r="M11" i="1"/>
  <c r="O11" i="1" s="1"/>
  <c r="P11" i="1" s="1"/>
  <c r="H11" i="1"/>
  <c r="O48" i="1" l="1"/>
  <c r="P48" i="1" s="1"/>
  <c r="E18" i="1"/>
  <c r="G18" i="1" s="1"/>
  <c r="G39" i="1"/>
  <c r="O13" i="1"/>
  <c r="P13" i="1" s="1"/>
  <c r="N50" i="1"/>
  <c r="M39" i="1"/>
  <c r="O39" i="1" s="1"/>
  <c r="P39" i="1" s="1"/>
  <c r="O33" i="1"/>
  <c r="P33" i="1" s="1"/>
  <c r="H39" i="1"/>
  <c r="H15" i="1"/>
  <c r="E16" i="1"/>
  <c r="G16" i="1" s="1"/>
  <c r="M15" i="1"/>
  <c r="O15" i="1" s="1"/>
  <c r="P15" i="1" s="1"/>
  <c r="H16" i="1" l="1"/>
  <c r="M18" i="1"/>
  <c r="O18" i="1" s="1"/>
  <c r="P18" i="1" s="1"/>
  <c r="E45" i="1"/>
  <c r="E47" i="1" s="1"/>
  <c r="G47" i="1" s="1"/>
  <c r="H18" i="1"/>
  <c r="E17" i="1"/>
  <c r="M16" i="1"/>
  <c r="O16" i="1" s="1"/>
  <c r="P16" i="1" s="1"/>
  <c r="H17" i="1" l="1"/>
  <c r="G17" i="1"/>
  <c r="M17" i="1"/>
  <c r="O17" i="1" s="1"/>
  <c r="P17" i="1" s="1"/>
  <c r="E49" i="1"/>
  <c r="M45" i="1"/>
  <c r="H49" i="1" l="1"/>
  <c r="G49" i="1"/>
  <c r="E50" i="1"/>
  <c r="M49" i="1"/>
  <c r="O49" i="1" s="1"/>
  <c r="P49" i="1" s="1"/>
  <c r="M47" i="1"/>
  <c r="H47" i="1"/>
  <c r="M50" i="1" l="1"/>
  <c r="O50" i="1" s="1"/>
  <c r="P50" i="1" s="1"/>
  <c r="G50" i="1"/>
  <c r="H50" i="1"/>
</calcChain>
</file>

<file path=xl/sharedStrings.xml><?xml version="1.0" encoding="utf-8"?>
<sst xmlns="http://schemas.openxmlformats.org/spreadsheetml/2006/main" count="221" uniqueCount="129">
  <si>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</si>
  <si>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</si>
  <si>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</si>
  <si>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</si>
  <si>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</si>
  <si>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</si>
  <si>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</si>
  <si>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</si>
  <si>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</si>
  <si>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</si>
  <si>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</si>
  <si>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</si>
  <si>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</si>
  <si>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</si>
  <si>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</si>
  <si>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</si>
  <si>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</si>
  <si>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</si>
  <si>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</si>
  <si>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</si>
  <si>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</si>
  <si>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</si>
  <si>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</si>
  <si>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</si>
  <si>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</si>
  <si>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</si>
  <si>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</si>
  <si>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</si>
  <si>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</si>
  <si>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</si>
  <si>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</si>
  <si>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</si>
  <si>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</si>
  <si>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</si>
  <si>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</si>
  <si>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</si>
  <si>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</si>
  <si>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</si>
  <si>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</si>
  <si>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</si>
  <si>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</si>
  <si>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</si>
  <si>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</si>
  <si>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</si>
  <si>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</si>
  <si>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</si>
  <si>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</si>
  <si>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</si>
  <si>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</si>
  <si>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</si>
  <si>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</si>
  <si>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</si>
  <si>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</si>
  <si>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</si>
  <si>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</si>
  <si>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</si>
  <si>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</si>
  <si>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</si>
  <si>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</si>
  <si>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</si>
  <si>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</si>
  <si>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</si>
  <si>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</si>
  <si>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</si>
  <si>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</si>
  <si>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※　財源不足額が生じていないため不交付となる。</t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</si>
  <si>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</si>
  <si>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</si>
  <si>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普通交付金分　Ａ×95％</t>
    <rPh sb="0" eb="2">
      <t>フツウ</t>
    </rPh>
    <rPh sb="2" eb="5">
      <t>コウフキン</t>
    </rPh>
    <rPh sb="5" eb="6">
      <t>ブン</t>
    </rPh>
    <phoneticPr fontId="2"/>
  </si>
  <si>
    <t>特別交付金分　Ａ× 5％</t>
    <rPh sb="0" eb="2">
      <t>トクベツ</t>
    </rPh>
    <rPh sb="2" eb="5">
      <t>コウフキン</t>
    </rPh>
    <rPh sb="5" eb="6">
      <t>ブン</t>
    </rPh>
    <phoneticPr fontId="2"/>
  </si>
  <si>
    <t>（１）　対前年度当初算定比較</t>
    <rPh sb="4" eb="5">
      <t>タイ</t>
    </rPh>
    <rPh sb="5" eb="8">
      <t>ゼンネンド</t>
    </rPh>
    <rPh sb="8" eb="10">
      <t>トウショ</t>
    </rPh>
    <rPh sb="10" eb="12">
      <t>サンテイ</t>
    </rPh>
    <rPh sb="12" eb="14">
      <t>ヒカク</t>
    </rPh>
    <phoneticPr fontId="2"/>
  </si>
  <si>
    <t>（２）　対当初見込比較</t>
    <rPh sb="4" eb="5">
      <t>タイ</t>
    </rPh>
    <rPh sb="5" eb="7">
      <t>トウショ</t>
    </rPh>
    <rPh sb="7" eb="9">
      <t>ミコ</t>
    </rPh>
    <rPh sb="9" eb="11">
      <t>ヒカク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</si>
  <si>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</si>
  <si>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</si>
  <si>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</si>
  <si>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たばこ税調整額</t>
    <rPh sb="3" eb="4">
      <t>ゼイ</t>
    </rPh>
    <rPh sb="4" eb="7">
      <t>チョウセイガク</t>
    </rPh>
    <phoneticPr fontId="2"/>
  </si>
  <si>
    <t>交付金調整額</t>
    <rPh sb="0" eb="3">
      <t>コウフキン</t>
    </rPh>
    <rPh sb="3" eb="6">
      <t>チョウセイガク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</si>
  <si>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</si>
  <si>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</si>
  <si>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</si>
  <si>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</si>
  <si>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</si>
  <si>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</si>
  <si>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</si>
  <si>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</si>
  <si>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</si>
  <si>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</si>
  <si>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</si>
  <si>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</si>
  <si>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</si>
  <si>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普通交付金</t>
    <rPh sb="0" eb="2">
      <t>フツウ</t>
    </rPh>
    <phoneticPr fontId="2"/>
  </si>
  <si>
    <t>Ｂ－Ａ</t>
  </si>
  <si>
    <t>エ＝ウ/イ</t>
    <phoneticPr fontId="2"/>
  </si>
  <si>
    <t>（単位：千円）</t>
    <phoneticPr fontId="2"/>
  </si>
  <si>
    <t>エ＝ウ/イ</t>
    <phoneticPr fontId="2"/>
  </si>
  <si>
    <t>葛</t>
    <phoneticPr fontId="2"/>
  </si>
  <si>
    <t>地方揮発油譲与税</t>
    <phoneticPr fontId="2"/>
  </si>
  <si>
    <t>　　　　　　 計　 　　 Ａ　　　</t>
    <rPh sb="7" eb="8">
      <t>ケイ</t>
    </rPh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</si>
  <si>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</si>
  <si>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</si>
  <si>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基準財政収入額</t>
    <phoneticPr fontId="2"/>
  </si>
  <si>
    <t xml:space="preserve">基準財政需要額 </t>
    <phoneticPr fontId="2"/>
  </si>
  <si>
    <t>当初算定　ア</t>
    <rPh sb="0" eb="2">
      <t>トウショ</t>
    </rPh>
    <rPh sb="2" eb="4">
      <t>サンテイ</t>
    </rPh>
    <phoneticPr fontId="2"/>
  </si>
  <si>
    <t>当初算定　イ</t>
    <rPh sb="0" eb="2">
      <t>トウショ</t>
    </rPh>
    <rPh sb="2" eb="4">
      <t>サンテイ</t>
    </rPh>
    <phoneticPr fontId="2"/>
  </si>
  <si>
    <t>当初見込　イ</t>
    <rPh sb="0" eb="2">
      <t>トウショ</t>
    </rPh>
    <rPh sb="2" eb="4">
      <t>ミコ</t>
    </rPh>
    <phoneticPr fontId="2"/>
  </si>
  <si>
    <t>基準財政収入額   　Ｂ</t>
    <phoneticPr fontId="2"/>
  </si>
  <si>
    <t>基準財政需要額　   Ｃ</t>
    <phoneticPr fontId="2"/>
  </si>
  <si>
    <t xml:space="preserve"> 差　     引   （Ｃ－Ｂ）</t>
    <phoneticPr fontId="2"/>
  </si>
  <si>
    <t>区分</t>
    <phoneticPr fontId="2"/>
  </si>
  <si>
    <t>（単位：千円）</t>
    <phoneticPr fontId="2"/>
  </si>
  <si>
    <t>調整税</t>
    <rPh sb="0" eb="2">
      <t>チョウセイ</t>
    </rPh>
    <rPh sb="2" eb="3">
      <t>ゼイ</t>
    </rPh>
    <phoneticPr fontId="2"/>
  </si>
  <si>
    <t>自動車取得税交付金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</si>
  <si>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</si>
  <si>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</si>
  <si>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</si>
  <si>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</si>
  <si>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</si>
  <si>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平成30年度</t>
    <rPh sb="0" eb="2">
      <t>ヘイセイ</t>
    </rPh>
    <rPh sb="4" eb="6">
      <t>ネンド</t>
    </rPh>
    <phoneticPr fontId="2"/>
  </si>
  <si>
    <t>１．令和元年度都区財政調整区別算定結果総括表</t>
    <rPh sb="2" eb="4">
      <t>レイワ</t>
    </rPh>
    <rPh sb="4" eb="5">
      <t>ガン</t>
    </rPh>
    <phoneticPr fontId="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</si>
  <si>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2"/>
  </si>
  <si>
    <t>軽自動車税環境性能割</t>
    <rPh sb="4" eb="5">
      <t>ゼイ</t>
    </rPh>
    <rPh sb="5" eb="7">
      <t>カンキョウ</t>
    </rPh>
    <rPh sb="7" eb="9">
      <t>セイノウ</t>
    </rPh>
    <rPh sb="9" eb="10">
      <t>ワ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</si>
  <si>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</si>
  <si>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</si>
  <si>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－</t>
    <phoneticPr fontId="2"/>
  </si>
  <si>
    <t>皆増</t>
    <rPh sb="0" eb="1">
      <t>ミナ</t>
    </rPh>
    <rPh sb="1" eb="2">
      <t>ゾウ</t>
    </rPh>
    <phoneticPr fontId="2"/>
  </si>
  <si>
    <t>－</t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</si>
  <si>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</si>
  <si>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平成31年度</t>
    <rPh sb="0" eb="2">
      <t>ヘイセイ</t>
    </rPh>
    <rPh sb="4" eb="6">
      <t>ネンド</t>
    </rPh>
    <phoneticPr fontId="2"/>
  </si>
  <si>
    <t>２.令和元年度都区財政調整区別算定結果</t>
    <rPh sb="2" eb="4">
      <t>レイワ</t>
    </rPh>
    <rPh sb="4" eb="5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</si>
</sst>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&quot;#,##0"/>
    <numFmt numFmtId="177" formatCode="#,##0%;&quot;△&quot;#,##0%"/>
    <numFmt numFmtId="178" formatCode="&quot;△&quot;#,##0;\-#,##0;#,##0"/>
    <numFmt numFmtId="179" formatCode="#,##0.0%;&quot;△&quot;#,##0.0%"/>
  </numFmts>
  <fonts count="1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34">
    <xf numFmtId="0" fontId="0" fillId="0" borderId="0" xfId="0"/>
    <xf numFmtId="176" fontId="4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176" fontId="4" fillId="0" borderId="8" xfId="0" applyNumberFormat="1" applyFont="1" applyFill="1" applyBorder="1" applyAlignment="1">
      <alignment horizontal="distributed" vertical="center" indent="1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>
      <alignment horizontal="center" vertical="center" justifyLastLine="1"/>
    </xf>
    <xf numFmtId="176" fontId="6" fillId="0" borderId="76" xfId="0" applyNumberFormat="1" applyFont="1" applyFill="1" applyBorder="1" applyAlignment="1">
      <alignment horizontal="right" vertical="center"/>
    </xf>
    <xf numFmtId="176" fontId="6" fillId="0" borderId="70" xfId="0" applyNumberFormat="1" applyFont="1" applyFill="1" applyBorder="1" applyAlignment="1">
      <alignment horizontal="right" vertical="center"/>
    </xf>
    <xf numFmtId="176" fontId="6" fillId="0" borderId="8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176" fontId="7" fillId="0" borderId="0" xfId="0" applyNumberFormat="1" applyFont="1" applyFill="1" applyAlignment="1">
      <alignment horizontal="left"/>
    </xf>
    <xf numFmtId="176" fontId="4" fillId="0" borderId="0" xfId="0" quotePrefix="1" applyNumberFormat="1" applyFont="1" applyFill="1" applyAlignment="1"/>
    <xf numFmtId="176" fontId="4" fillId="0" borderId="49" xfId="0" applyNumberFormat="1" applyFont="1" applyFill="1" applyBorder="1" applyAlignment="1">
      <alignment horizontal="center" vertical="center" justifyLastLine="1"/>
    </xf>
    <xf numFmtId="176" fontId="4" fillId="0" borderId="44" xfId="0" applyNumberFormat="1" applyFont="1" applyFill="1" applyBorder="1" applyAlignment="1">
      <alignment horizontal="center" vertical="center" justifyLastLine="1"/>
    </xf>
    <xf numFmtId="176" fontId="4" fillId="0" borderId="3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distributed" vertical="center" indent="1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>
      <alignment vertical="center"/>
    </xf>
    <xf numFmtId="179" fontId="4" fillId="0" borderId="47" xfId="1" applyNumberFormat="1" applyFont="1" applyFill="1" applyBorder="1" applyAlignment="1">
      <alignment horizontal="right" vertical="center" indent="1"/>
    </xf>
    <xf numFmtId="179" fontId="4" fillId="0" borderId="46" xfId="1" applyNumberFormat="1" applyFont="1" applyFill="1" applyBorder="1" applyAlignment="1">
      <alignment horizontal="right" vertical="center" indent="1"/>
    </xf>
    <xf numFmtId="179" fontId="4" fillId="0" borderId="58" xfId="1" applyNumberFormat="1" applyFont="1" applyFill="1" applyBorder="1" applyAlignment="1">
      <alignment horizontal="right" vertical="center" indent="1"/>
    </xf>
    <xf numFmtId="176" fontId="4" fillId="0" borderId="40" xfId="0" applyNumberFormat="1" applyFont="1" applyFill="1" applyBorder="1" applyAlignment="1" applyProtection="1">
      <alignment vertical="center"/>
      <protection locked="0"/>
    </xf>
    <xf numFmtId="179" fontId="4" fillId="0" borderId="46" xfId="1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9" fontId="4" fillId="0" borderId="59" xfId="1" applyNumberFormat="1" applyFont="1" applyFill="1" applyBorder="1" applyAlignment="1">
      <alignment horizontal="right" vertical="center" indent="1"/>
    </xf>
    <xf numFmtId="177" fontId="4" fillId="0" borderId="40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9" fontId="4" fillId="0" borderId="46" xfId="0" applyNumberFormat="1" applyFont="1" applyFill="1" applyBorder="1" applyAlignment="1">
      <alignment horizontal="center" vertical="center"/>
    </xf>
    <xf numFmtId="179" fontId="4" fillId="0" borderId="45" xfId="1" applyNumberFormat="1" applyFont="1" applyFill="1" applyBorder="1" applyAlignment="1">
      <alignment horizontal="right" vertical="center" indent="1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 justifyLastLine="1"/>
    </xf>
    <xf numFmtId="176" fontId="4" fillId="0" borderId="19" xfId="0" applyNumberFormat="1" applyFont="1" applyFill="1" applyBorder="1" applyAlignment="1">
      <alignment horizontal="center" vertical="center" justifyLastLine="1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9" fontId="4" fillId="0" borderId="52" xfId="1" applyNumberFormat="1" applyFont="1" applyFill="1" applyBorder="1" applyAlignment="1">
      <alignment horizontal="right" vertical="center" indent="1"/>
    </xf>
    <xf numFmtId="176" fontId="4" fillId="0" borderId="3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9" fontId="4" fillId="0" borderId="60" xfId="1" applyNumberFormat="1" applyFont="1" applyFill="1" applyBorder="1" applyAlignment="1">
      <alignment horizontal="right" vertical="center" indent="1"/>
    </xf>
    <xf numFmtId="176" fontId="4" fillId="0" borderId="8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84" xfId="1" applyNumberFormat="1" applyFont="1" applyFill="1" applyBorder="1" applyAlignment="1">
      <alignment horizontal="right" vertical="center" indent="1"/>
    </xf>
    <xf numFmtId="176" fontId="4" fillId="0" borderId="42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9" fontId="4" fillId="0" borderId="48" xfId="1" applyNumberFormat="1" applyFont="1" applyFill="1" applyBorder="1" applyAlignment="1">
      <alignment horizontal="right" vertical="center" indent="1"/>
    </xf>
    <xf numFmtId="176" fontId="4" fillId="0" borderId="4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9" fontId="4" fillId="0" borderId="61" xfId="1" applyNumberFormat="1" applyFont="1" applyFill="1" applyBorder="1" applyAlignment="1">
      <alignment horizontal="right" vertical="center" indent="1"/>
    </xf>
    <xf numFmtId="176" fontId="4" fillId="0" borderId="42" xfId="0" applyNumberFormat="1" applyFont="1" applyFill="1" applyBorder="1" applyAlignment="1" applyProtection="1">
      <alignment vertical="center"/>
      <protection locked="0"/>
    </xf>
    <xf numFmtId="176" fontId="4" fillId="0" borderId="51" xfId="0" applyNumberFormat="1" applyFont="1" applyFill="1" applyBorder="1" applyAlignment="1">
      <alignment vertical="center"/>
    </xf>
    <xf numFmtId="179" fontId="4" fillId="0" borderId="53" xfId="1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center" vertical="center"/>
    </xf>
    <xf numFmtId="179" fontId="4" fillId="0" borderId="47" xfId="1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9" fontId="4" fillId="0" borderId="57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4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6" xfId="0" applyNumberFormat="1" applyFont="1" applyFill="1" applyBorder="1" applyAlignment="1">
      <alignment vertical="center"/>
    </xf>
    <xf numFmtId="179" fontId="4" fillId="0" borderId="85" xfId="1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left"/>
    </xf>
    <xf numFmtId="176" fontId="4" fillId="0" borderId="37" xfId="0" applyNumberFormat="1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distributed" vertical="center" indent="1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46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76" fontId="6" fillId="0" borderId="29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justifyLastLine="1"/>
    </xf>
    <xf numFmtId="0" fontId="6" fillId="0" borderId="78" xfId="0" applyFont="1" applyFill="1" applyBorder="1" applyAlignment="1">
      <alignment horizontal="distributed" justifyLastLine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79" xfId="0" applyFont="1" applyFill="1" applyBorder="1" applyAlignment="1">
      <alignment horizontal="left" indent="2"/>
    </xf>
    <xf numFmtId="0" fontId="6" fillId="0" borderId="8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right" vertical="center"/>
    </xf>
    <xf numFmtId="176" fontId="6" fillId="0" borderId="69" xfId="0" applyNumberFormat="1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178" fontId="10" fillId="0" borderId="7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64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81" xfId="0" applyNumberFormat="1" applyFont="1" applyFill="1" applyBorder="1" applyAlignment="1">
      <alignment horizontal="right" vertical="center"/>
    </xf>
    <xf numFmtId="176" fontId="6" fillId="0" borderId="77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6" fillId="0" borderId="0" xfId="0" applyNumberFormat="1" applyFont="1" applyFill="1"/>
    <xf numFmtId="176" fontId="4" fillId="0" borderId="86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>
      <alignment vertical="center"/>
    </xf>
    <xf numFmtId="177" fontId="4" fillId="0" borderId="87" xfId="0" applyNumberFormat="1" applyFont="1" applyFill="1" applyBorder="1" applyAlignment="1">
      <alignment horizontal="center" vertical="center"/>
    </xf>
    <xf numFmtId="176" fontId="4" fillId="0" borderId="86" xfId="0" applyNumberFormat="1" applyFont="1" applyFill="1" applyBorder="1" applyAlignment="1">
      <alignment horizontal="right" vertical="center"/>
    </xf>
    <xf numFmtId="176" fontId="4" fillId="0" borderId="88" xfId="0" applyNumberFormat="1" applyFont="1" applyFill="1" applyBorder="1" applyAlignment="1">
      <alignment horizontal="right"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86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 applyProtection="1">
      <alignment vertical="center"/>
      <protection locked="0"/>
    </xf>
    <xf numFmtId="176" fontId="4" fillId="0" borderId="93" xfId="0" applyNumberFormat="1" applyFont="1" applyFill="1" applyBorder="1" applyAlignment="1" applyProtection="1">
      <alignment vertical="center"/>
      <protection locked="0"/>
    </xf>
    <xf numFmtId="176" fontId="4" fillId="0" borderId="89" xfId="0" applyNumberFormat="1" applyFont="1" applyFill="1" applyBorder="1" applyAlignment="1" applyProtection="1">
      <alignment vertical="center"/>
      <protection locked="0"/>
    </xf>
    <xf numFmtId="176" fontId="4" fillId="0" borderId="93" xfId="0" applyNumberFormat="1" applyFont="1" applyFill="1" applyBorder="1" applyAlignment="1">
      <alignment vertical="center"/>
    </xf>
    <xf numFmtId="176" fontId="4" fillId="0" borderId="94" xfId="0" applyNumberFormat="1" applyFont="1" applyFill="1" applyBorder="1" applyAlignment="1">
      <alignment vertical="center"/>
    </xf>
    <xf numFmtId="176" fontId="4" fillId="0" borderId="95" xfId="0" applyNumberFormat="1" applyFont="1" applyFill="1" applyBorder="1" applyAlignment="1">
      <alignment horizontal="center" vertical="center" justifyLastLine="1"/>
    </xf>
    <xf numFmtId="179" fontId="4" fillId="0" borderId="0" xfId="1" applyNumberFormat="1" applyFont="1" applyFill="1" applyBorder="1" applyAlignment="1">
      <alignment horizontal="right" vertical="center" indent="1"/>
    </xf>
    <xf numFmtId="179" fontId="4" fillId="0" borderId="0" xfId="1" applyNumberFormat="1" applyFont="1" applyFill="1" applyBorder="1" applyAlignment="1">
      <alignment horizontal="center" vertical="center"/>
    </xf>
    <xf numFmtId="179" fontId="4" fillId="0" borderId="95" xfId="1" applyNumberFormat="1" applyFont="1" applyFill="1" applyBorder="1" applyAlignment="1">
      <alignment horizontal="right" vertical="center" indent="1"/>
    </xf>
    <xf numFmtId="179" fontId="4" fillId="0" borderId="95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shrinkToFit="1"/>
    </xf>
    <xf numFmtId="176" fontId="8" fillId="0" borderId="9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76" fontId="4" fillId="0" borderId="36" xfId="0" applyNumberFormat="1" applyFont="1" applyFill="1" applyBorder="1" applyAlignment="1">
      <alignment vertical="center"/>
    </xf>
    <xf numFmtId="176" fontId="4" fillId="0" borderId="86" xfId="0" applyNumberFormat="1" applyFont="1" applyFill="1" applyBorder="1" applyAlignment="1">
      <alignment horizontal="center" vertical="center"/>
    </xf>
    <xf numFmtId="176" fontId="4" fillId="0" borderId="96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distributed" vertical="center" indent="1"/>
    </xf>
    <xf numFmtId="176" fontId="4" fillId="0" borderId="66" xfId="0" applyNumberFormat="1" applyFont="1" applyFill="1" applyBorder="1" applyAlignment="1">
      <alignment horizontal="distributed" vertical="center" justifyLastLine="1"/>
    </xf>
    <xf numFmtId="176" fontId="4" fillId="0" borderId="49" xfId="0" applyNumberFormat="1" applyFont="1" applyFill="1" applyBorder="1" applyAlignment="1">
      <alignment horizontal="distributed" vertical="center" justifyLastLine="1"/>
    </xf>
    <xf numFmtId="176" fontId="4" fillId="0" borderId="67" xfId="0" applyNumberFormat="1" applyFont="1" applyFill="1" applyBorder="1" applyAlignment="1">
      <alignment horizontal="distributed" vertical="center" justifyLastLine="1"/>
    </xf>
    <xf numFmtId="176" fontId="4" fillId="0" borderId="19" xfId="0" applyNumberFormat="1" applyFont="1" applyFill="1" applyBorder="1" applyAlignment="1">
      <alignment horizontal="distributed" vertical="center" justifyLastLine="1"/>
    </xf>
    <xf numFmtId="176" fontId="4" fillId="0" borderId="65" xfId="0" applyNumberFormat="1" applyFont="1" applyFill="1" applyBorder="1" applyAlignment="1">
      <alignment horizontal="center" vertical="distributed" textRotation="255" indent="2"/>
    </xf>
    <xf numFmtId="176" fontId="4" fillId="0" borderId="4" xfId="0" applyNumberFormat="1" applyFont="1" applyFill="1" applyBorder="1" applyAlignment="1">
      <alignment horizontal="center" vertical="distributed" textRotation="255" indent="2"/>
    </xf>
    <xf numFmtId="0" fontId="0" fillId="0" borderId="4" xfId="0" applyFont="1" applyFill="1" applyBorder="1" applyAlignment="1">
      <alignment horizontal="center" vertical="distributed" textRotation="255" indent="2"/>
    </xf>
    <xf numFmtId="0" fontId="0" fillId="0" borderId="13" xfId="0" applyFont="1" applyFill="1" applyBorder="1" applyAlignment="1">
      <alignment horizontal="center" vertical="distributed" textRotation="255" indent="2"/>
    </xf>
    <xf numFmtId="176" fontId="4" fillId="0" borderId="39" xfId="0" applyNumberFormat="1" applyFont="1" applyFill="1" applyBorder="1" applyAlignment="1">
      <alignment horizontal="distributed" vertical="center" indent="1"/>
    </xf>
    <xf numFmtId="176" fontId="4" fillId="0" borderId="68" xfId="0" applyNumberFormat="1" applyFont="1" applyFill="1" applyBorder="1" applyAlignment="1">
      <alignment horizontal="distributed" vertical="center" indent="1"/>
    </xf>
    <xf numFmtId="176" fontId="4" fillId="0" borderId="74" xfId="0" applyNumberFormat="1" applyFont="1" applyFill="1" applyBorder="1" applyAlignment="1">
      <alignment horizontal="distributed" vertical="center" indent="1"/>
    </xf>
    <xf numFmtId="176" fontId="4" fillId="0" borderId="10" xfId="0" applyNumberFormat="1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25" xfId="0" applyFont="1" applyFill="1" applyBorder="1" applyAlignment="1">
      <alignment horizontal="center" vertical="distributed" textRotation="255" indent="1"/>
    </xf>
    <xf numFmtId="176" fontId="4" fillId="0" borderId="3" xfId="0" applyNumberFormat="1" applyFont="1" applyFill="1" applyBorder="1" applyAlignment="1">
      <alignment horizontal="distributed" vertical="center" indent="2"/>
    </xf>
    <xf numFmtId="176" fontId="4" fillId="0" borderId="36" xfId="0" applyNumberFormat="1" applyFont="1" applyFill="1" applyBorder="1" applyAlignment="1">
      <alignment horizontal="distributed" vertical="center" indent="2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6" xfId="0" applyNumberFormat="1" applyFont="1" applyFill="1" applyBorder="1" applyAlignment="1">
      <alignment horizontal="distributed" vertical="center" indent="1"/>
    </xf>
    <xf numFmtId="176" fontId="4" fillId="0" borderId="72" xfId="0" applyNumberFormat="1" applyFont="1" applyFill="1" applyBorder="1" applyAlignment="1">
      <alignment horizontal="center" vertical="center" textRotation="255"/>
    </xf>
    <xf numFmtId="176" fontId="4" fillId="0" borderId="71" xfId="0" applyNumberFormat="1" applyFont="1" applyFill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65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textRotation="255" wrapText="1"/>
    </xf>
    <xf numFmtId="176" fontId="5" fillId="0" borderId="2" xfId="0" applyNumberFormat="1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5" fillId="0" borderId="7" xfId="0" applyNumberFormat="1" applyFont="1" applyFill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distributed" vertical="center" indent="1"/>
    </xf>
    <xf numFmtId="176" fontId="4" fillId="0" borderId="22" xfId="0" applyNumberFormat="1" applyFont="1" applyFill="1" applyBorder="1" applyAlignment="1">
      <alignment horizontal="distributed" vertical="center" indent="1"/>
    </xf>
    <xf numFmtId="176" fontId="4" fillId="0" borderId="23" xfId="0" applyNumberFormat="1" applyFont="1" applyFill="1" applyBorder="1" applyAlignment="1">
      <alignment horizontal="distributed" vertical="center" indent="1"/>
    </xf>
    <xf numFmtId="176" fontId="4" fillId="0" borderId="5" xfId="0" applyNumberFormat="1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4" fillId="0" borderId="63" xfId="0" applyNumberFormat="1" applyFont="1" applyFill="1" applyBorder="1" applyAlignment="1">
      <alignment horizontal="distributed" vertical="center" indent="1"/>
    </xf>
    <xf numFmtId="176" fontId="4" fillId="0" borderId="51" xfId="0" applyNumberFormat="1" applyFont="1" applyFill="1" applyBorder="1" applyAlignment="1">
      <alignment horizontal="distributed" vertical="center" indent="1"/>
    </xf>
    <xf numFmtId="176" fontId="4" fillId="0" borderId="64" xfId="0" applyNumberFormat="1" applyFont="1" applyFill="1" applyBorder="1" applyAlignment="1">
      <alignment horizontal="distributed" vertical="center" indent="1"/>
    </xf>
    <xf numFmtId="176" fontId="4" fillId="0" borderId="62" xfId="0" applyNumberFormat="1" applyFont="1" applyFill="1" applyBorder="1" applyAlignment="1">
      <alignment horizontal="distributed" vertical="center" indent="1"/>
    </xf>
    <xf numFmtId="176" fontId="4" fillId="0" borderId="50" xfId="0" applyNumberFormat="1" applyFont="1" applyFill="1" applyBorder="1" applyAlignment="1">
      <alignment horizontal="distributed" vertical="center" indent="1"/>
    </xf>
    <xf numFmtId="176" fontId="11" fillId="0" borderId="62" xfId="0" applyNumberFormat="1" applyFont="1" applyFill="1" applyBorder="1" applyAlignment="1">
      <alignment horizontal="distributed" vertical="center" indent="1"/>
    </xf>
    <xf numFmtId="176" fontId="11" fillId="0" borderId="50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 shrinkToFit="1"/>
    </xf>
    <xf numFmtId="176" fontId="4" fillId="0" borderId="36" xfId="0" applyNumberFormat="1" applyFont="1" applyFill="1" applyBorder="1" applyAlignment="1">
      <alignment horizontal="distributed" vertical="center" indent="1" shrinkToFit="1"/>
    </xf>
    <xf numFmtId="176" fontId="4" fillId="0" borderId="37" xfId="0" applyNumberFormat="1" applyFont="1" applyFill="1" applyBorder="1" applyAlignment="1">
      <alignment horizontal="distributed" vertical="center" justifyLastLine="1"/>
    </xf>
    <xf numFmtId="176" fontId="4" fillId="0" borderId="38" xfId="0" applyNumberFormat="1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Alignment="1">
      <alignment horizontal="right" shrinkToFit="1"/>
    </xf>
    <xf numFmtId="176" fontId="4" fillId="0" borderId="69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 textRotation="255"/>
    </xf>
    <xf numFmtId="176" fontId="4" fillId="0" borderId="25" xfId="0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textRotation="255"/>
    </xf>
    <xf numFmtId="176" fontId="5" fillId="0" borderId="14" xfId="0" applyNumberFormat="1" applyFont="1" applyFill="1" applyBorder="1" applyAlignment="1">
      <alignment horizontal="center" vertical="center" textRotation="255"/>
    </xf>
    <xf numFmtId="176" fontId="6" fillId="0" borderId="65" xfId="0" applyNumberFormat="1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176" fontId="6" fillId="0" borderId="69" xfId="0" applyNumberFormat="1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4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  <xf numFmtId="176" fontId="4" fillId="0" borderId="55" xfId="0" applyNumberFormat="1" applyFont="1" applyFill="1" applyBorder="1" applyAlignment="1">
      <alignment horizontal="center" vertical="center"/>
    </xf>
  </cellXfs>
  <cellStyles count="7">
    <cellStyle name="パーセント" xfId="1" builtinId="5"/>
    <cellStyle name="パーセント 2" xfId="5"/>
    <cellStyle name="会計（小数０桁）" xfId="3"/>
    <cellStyle name="桁区切り 2" xfId="6"/>
    <cellStyle name="標準" xfId="0" builtinId="0"/>
    <cellStyle name="標準 2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abSelected="1" view="pageBreakPreview" zoomScale="75" zoomScaleNormal="85" zoomScaleSheetLayoutView="75" workbookViewId="0">
      <pane xSplit="4" ySplit="5" topLeftCell="E17" activePane="bottomRight" state="frozen"/>
      <selection activeCell="N2" sqref="N2"/>
      <selection pane="topRight" activeCell="N2" sqref="N2"/>
      <selection pane="bottomLeft" activeCell="N2" sqref="N2"/>
      <selection pane="bottomRight" activeCell="V30" sqref="V30"/>
    </sheetView>
  </sheetViews>
  <sheetFormatPr defaultColWidth="10" defaultRowHeight="15.75" customHeight="1"/>
  <cols>
    <col min="1" max="1" width="1.875" style="2" customWidth="1"/>
    <col min="2" max="2" width="3.75" style="2" customWidth="1"/>
    <col min="3" max="3" width="3" style="2" customWidth="1"/>
    <col min="4" max="4" width="21.875" style="2" customWidth="1"/>
    <col min="5" max="7" width="16.125" style="2" customWidth="1"/>
    <col min="8" max="8" width="12" style="2" customWidth="1"/>
    <col min="9" max="9" width="3.125" style="163" customWidth="1"/>
    <col min="10" max="10" width="3.75" style="2" customWidth="1"/>
    <col min="11" max="11" width="3" style="2" customWidth="1"/>
    <col min="12" max="12" width="21.875" style="2" customWidth="1"/>
    <col min="13" max="15" width="16.125" style="2" customWidth="1"/>
    <col min="16" max="16" width="12" style="2" customWidth="1"/>
    <col min="17" max="18" width="8" style="2" customWidth="1"/>
    <col min="19" max="19" width="2" style="2" customWidth="1"/>
    <col min="20" max="20" width="6" style="2" customWidth="1"/>
    <col min="21" max="21" width="4" style="2" customWidth="1"/>
    <col min="22" max="16384" width="10" style="2"/>
  </cols>
  <sheetData>
    <row r="1" spans="2:16" ht="18" customHeight="1">
      <c r="B1" s="74" t="s">
        <v>118</v>
      </c>
      <c r="C1" s="9"/>
      <c r="D1" s="9"/>
      <c r="E1" s="9"/>
      <c r="F1" s="9"/>
      <c r="G1" s="9"/>
      <c r="H1" s="9"/>
      <c r="I1" s="160"/>
      <c r="J1" s="10"/>
      <c r="K1" s="9"/>
      <c r="L1" s="9"/>
      <c r="M1" s="9"/>
      <c r="N1" s="9"/>
      <c r="O1" s="9"/>
      <c r="P1" s="9"/>
    </row>
    <row r="2" spans="2:16" ht="17.25" customHeight="1">
      <c r="B2" s="11" t="s">
        <v>70</v>
      </c>
      <c r="C2" s="9"/>
      <c r="D2" s="9"/>
      <c r="E2" s="9"/>
      <c r="F2" s="9"/>
      <c r="G2" s="218" t="s">
        <v>93</v>
      </c>
      <c r="H2" s="218"/>
      <c r="I2" s="161"/>
      <c r="J2" s="11" t="s">
        <v>71</v>
      </c>
      <c r="K2" s="9"/>
      <c r="L2" s="9"/>
      <c r="M2" s="9"/>
      <c r="N2" s="9"/>
      <c r="O2" s="218" t="s">
        <v>93</v>
      </c>
      <c r="P2" s="218"/>
    </row>
    <row r="3" spans="2:16" ht="4.5" customHeight="1">
      <c r="B3" s="11"/>
      <c r="C3" s="9"/>
      <c r="D3" s="9"/>
      <c r="E3" s="9"/>
      <c r="F3" s="9"/>
      <c r="G3" s="218"/>
      <c r="H3" s="218"/>
      <c r="I3" s="161"/>
      <c r="J3" s="11"/>
      <c r="K3" s="9"/>
      <c r="L3" s="9"/>
      <c r="M3" s="9"/>
      <c r="N3" s="9"/>
      <c r="O3" s="218"/>
      <c r="P3" s="218"/>
    </row>
    <row r="4" spans="2:16" ht="16.5" customHeight="1">
      <c r="B4" s="216" t="s">
        <v>58</v>
      </c>
      <c r="C4" s="169"/>
      <c r="D4" s="169"/>
      <c r="E4" s="75" t="s">
        <v>119</v>
      </c>
      <c r="F4" s="76" t="s">
        <v>117</v>
      </c>
      <c r="G4" s="12" t="s">
        <v>72</v>
      </c>
      <c r="H4" s="13" t="s">
        <v>73</v>
      </c>
      <c r="I4" s="155"/>
      <c r="J4" s="168" t="s">
        <v>58</v>
      </c>
      <c r="K4" s="169"/>
      <c r="L4" s="169"/>
      <c r="M4" s="75" t="s">
        <v>126</v>
      </c>
      <c r="N4" s="76" t="s">
        <v>127</v>
      </c>
      <c r="O4" s="12" t="s">
        <v>72</v>
      </c>
      <c r="P4" s="13" t="s">
        <v>73</v>
      </c>
    </row>
    <row r="5" spans="2:16" ht="16.5" customHeight="1">
      <c r="B5" s="217"/>
      <c r="C5" s="171"/>
      <c r="D5" s="171"/>
      <c r="E5" s="14" t="s">
        <v>102</v>
      </c>
      <c r="F5" s="77" t="s">
        <v>103</v>
      </c>
      <c r="G5" s="15" t="s">
        <v>64</v>
      </c>
      <c r="H5" s="16" t="s">
        <v>92</v>
      </c>
      <c r="I5" s="162"/>
      <c r="J5" s="170"/>
      <c r="K5" s="171"/>
      <c r="L5" s="171"/>
      <c r="M5" s="14" t="s">
        <v>102</v>
      </c>
      <c r="N5" s="77" t="s">
        <v>104</v>
      </c>
      <c r="O5" s="15" t="s">
        <v>64</v>
      </c>
      <c r="P5" s="16" t="s">
        <v>94</v>
      </c>
    </row>
    <row r="6" spans="2:16" ht="17.25" customHeight="1">
      <c r="B6" s="172" t="s">
        <v>74</v>
      </c>
      <c r="C6" s="219" t="s">
        <v>110</v>
      </c>
      <c r="D6" s="17" t="s">
        <v>99</v>
      </c>
      <c r="E6" s="18">
        <v>1267477519</v>
      </c>
      <c r="F6" s="18">
        <v>1230907255</v>
      </c>
      <c r="G6" s="154">
        <f>E6-F6</f>
        <v>36570264</v>
      </c>
      <c r="H6" s="20">
        <f>IF(AND(E6&lt;&gt;0,F6&lt;&gt;0),ROUND((E6-F6)/F6,3),IF(AND(E6&lt;&gt;0,F6=0),"皆増",IF(AND(E6=0,F6&lt;&gt;0),"皆減","")))</f>
        <v>0.03</v>
      </c>
      <c r="I6" s="156"/>
      <c r="J6" s="172" t="s">
        <v>74</v>
      </c>
      <c r="K6" s="219" t="s">
        <v>110</v>
      </c>
      <c r="L6" s="17" t="s">
        <v>99</v>
      </c>
      <c r="M6" s="18">
        <f t="shared" ref="M6:M31" si="0">E6</f>
        <v>1267477519</v>
      </c>
      <c r="N6" s="78">
        <v>1267477519</v>
      </c>
      <c r="O6" s="19">
        <f t="shared" ref="O6:O11" si="1">M6-N6</f>
        <v>0</v>
      </c>
      <c r="P6" s="20">
        <f t="shared" ref="P6:P11" si="2">ROUND(O6/N6,3)</f>
        <v>0</v>
      </c>
    </row>
    <row r="7" spans="2:16" ht="17.25" customHeight="1">
      <c r="B7" s="173"/>
      <c r="C7" s="220"/>
      <c r="D7" s="71" t="s">
        <v>56</v>
      </c>
      <c r="E7" s="1">
        <v>688436290</v>
      </c>
      <c r="F7" s="1">
        <v>623549724</v>
      </c>
      <c r="G7" s="43">
        <f>E7-F7</f>
        <v>64886566</v>
      </c>
      <c r="H7" s="21">
        <f>IF(AND(E7&lt;&gt;0,F7&lt;&gt;0),ROUND((E7-F7)/F7,3),IF(AND(E7&lt;&gt;0,F7=0),"皆増",IF(AND(E7=0,F7&lt;&gt;0),"皆減","")))</f>
        <v>0.104</v>
      </c>
      <c r="I7" s="156"/>
      <c r="J7" s="173"/>
      <c r="K7" s="220"/>
      <c r="L7" s="71" t="s">
        <v>56</v>
      </c>
      <c r="M7" s="1">
        <f t="shared" si="0"/>
        <v>688436290</v>
      </c>
      <c r="N7" s="79">
        <v>688436290</v>
      </c>
      <c r="O7" s="72">
        <f t="shared" si="1"/>
        <v>0</v>
      </c>
      <c r="P7" s="21">
        <f t="shared" si="2"/>
        <v>0</v>
      </c>
    </row>
    <row r="8" spans="2:16" ht="17.25" customHeight="1">
      <c r="B8" s="173"/>
      <c r="C8" s="220"/>
      <c r="D8" s="71" t="s">
        <v>57</v>
      </c>
      <c r="E8" s="1">
        <v>10001</v>
      </c>
      <c r="F8" s="1">
        <v>10014</v>
      </c>
      <c r="G8" s="43">
        <f>E8-F8</f>
        <v>-13</v>
      </c>
      <c r="H8" s="21">
        <f>IF(AND(E8&lt;&gt;0,F8&lt;&gt;0),ROUND((E8-F8)/F8,3),IF(AND(E8&lt;&gt;0,F8=0),"皆増",IF(AND(E8=0,F8&lt;&gt;0),"皆減","")))</f>
        <v>-1E-3</v>
      </c>
      <c r="I8" s="156"/>
      <c r="J8" s="173"/>
      <c r="K8" s="220"/>
      <c r="L8" s="71" t="s">
        <v>57</v>
      </c>
      <c r="M8" s="1">
        <f t="shared" si="0"/>
        <v>10001</v>
      </c>
      <c r="N8" s="79">
        <v>10001</v>
      </c>
      <c r="O8" s="72">
        <f t="shared" si="1"/>
        <v>0</v>
      </c>
      <c r="P8" s="22">
        <f t="shared" si="2"/>
        <v>0</v>
      </c>
    </row>
    <row r="9" spans="2:16" ht="17.25" hidden="1" customHeight="1">
      <c r="B9" s="173"/>
      <c r="C9" s="220"/>
      <c r="D9" s="3" t="s">
        <v>75</v>
      </c>
      <c r="E9" s="23">
        <v>0</v>
      </c>
      <c r="F9" s="140">
        <v>0</v>
      </c>
      <c r="G9" s="72">
        <f t="shared" ref="G9:G23" si="3">E9-F9</f>
        <v>0</v>
      </c>
      <c r="H9" s="24" t="s">
        <v>7</v>
      </c>
      <c r="I9" s="157"/>
      <c r="J9" s="173"/>
      <c r="K9" s="220"/>
      <c r="L9" s="3" t="s">
        <v>75</v>
      </c>
      <c r="M9" s="23">
        <f t="shared" si="0"/>
        <v>0</v>
      </c>
      <c r="N9" s="25">
        <v>0</v>
      </c>
      <c r="O9" s="72">
        <f t="shared" si="1"/>
        <v>0</v>
      </c>
      <c r="P9" s="24" t="s">
        <v>7</v>
      </c>
    </row>
    <row r="10" spans="2:16" ht="17.25" hidden="1" customHeight="1">
      <c r="B10" s="173"/>
      <c r="C10" s="220"/>
      <c r="D10" s="3" t="s">
        <v>76</v>
      </c>
      <c r="E10" s="23">
        <v>0</v>
      </c>
      <c r="F10" s="140">
        <v>0</v>
      </c>
      <c r="G10" s="72">
        <f t="shared" si="3"/>
        <v>0</v>
      </c>
      <c r="H10" s="24" t="s">
        <v>7</v>
      </c>
      <c r="I10" s="157"/>
      <c r="J10" s="173"/>
      <c r="K10" s="220"/>
      <c r="L10" s="3" t="s">
        <v>76</v>
      </c>
      <c r="M10" s="23">
        <f t="shared" si="0"/>
        <v>0</v>
      </c>
      <c r="N10" s="25">
        <v>0</v>
      </c>
      <c r="O10" s="72">
        <f t="shared" si="1"/>
        <v>0</v>
      </c>
      <c r="P10" s="24" t="s">
        <v>7</v>
      </c>
    </row>
    <row r="11" spans="2:16" ht="17.25" customHeight="1">
      <c r="B11" s="173"/>
      <c r="C11" s="221"/>
      <c r="D11" s="26" t="s">
        <v>77</v>
      </c>
      <c r="E11" s="27">
        <f>SUM(E6:E10)</f>
        <v>1955923810</v>
      </c>
      <c r="F11" s="141">
        <f>SUM(F6:F10)</f>
        <v>1854466993</v>
      </c>
      <c r="G11" s="28">
        <f>E11-F11</f>
        <v>101456817</v>
      </c>
      <c r="H11" s="29">
        <f t="shared" ref="H11:H50" si="4">IF(AND(E11&lt;&gt;0,F11&lt;&gt;0),ROUND((E11-F11)/F11,3),IF(AND(E11&lt;&gt;0,F11=0),"皆増",IF(AND(E11=0,F11&lt;&gt;0),"皆減","")))</f>
        <v>5.5E-2</v>
      </c>
      <c r="I11" s="156"/>
      <c r="J11" s="173"/>
      <c r="K11" s="221"/>
      <c r="L11" s="26" t="s">
        <v>77</v>
      </c>
      <c r="M11" s="27">
        <f t="shared" si="0"/>
        <v>1955923810</v>
      </c>
      <c r="N11" s="80">
        <f>SUM(N6:N10)</f>
        <v>1955923810</v>
      </c>
      <c r="O11" s="28">
        <f t="shared" si="1"/>
        <v>0</v>
      </c>
      <c r="P11" s="29">
        <f t="shared" si="2"/>
        <v>0</v>
      </c>
    </row>
    <row r="12" spans="2:16" ht="17.25" customHeight="1">
      <c r="B12" s="174"/>
      <c r="C12" s="182" t="s">
        <v>78</v>
      </c>
      <c r="D12" s="183"/>
      <c r="E12" s="30">
        <v>0.55000000000000004</v>
      </c>
      <c r="F12" s="142">
        <v>0.55000000000000004</v>
      </c>
      <c r="G12" s="31" t="s">
        <v>7</v>
      </c>
      <c r="H12" s="24" t="s">
        <v>7</v>
      </c>
      <c r="I12" s="157"/>
      <c r="J12" s="174"/>
      <c r="K12" s="182" t="s">
        <v>78</v>
      </c>
      <c r="L12" s="183"/>
      <c r="M12" s="30">
        <f t="shared" si="0"/>
        <v>0.55000000000000004</v>
      </c>
      <c r="N12" s="81">
        <f>M12</f>
        <v>0.55000000000000004</v>
      </c>
      <c r="O12" s="31" t="s">
        <v>7</v>
      </c>
      <c r="P12" s="32" t="s">
        <v>7</v>
      </c>
    </row>
    <row r="13" spans="2:16" ht="17.25" customHeight="1">
      <c r="B13" s="174"/>
      <c r="C13" s="182" t="s">
        <v>79</v>
      </c>
      <c r="D13" s="183"/>
      <c r="E13" s="1">
        <f>ROUND(E11*E12,0)</f>
        <v>1075758096</v>
      </c>
      <c r="F13" s="139">
        <f>ROUND(F11*F12,0)</f>
        <v>1019956846</v>
      </c>
      <c r="G13" s="72">
        <f t="shared" ref="G13:G22" si="5">E13-F13</f>
        <v>55801250</v>
      </c>
      <c r="H13" s="29">
        <f>IF(AND(E13&lt;&gt;0,F13&lt;&gt;0),ROUND((E13-F13)/F13,3),IF(AND(E13&lt;&gt;0,F13=0),"皆増",IF(AND(E13=0,F13&lt;&gt;0),"皆減","")))</f>
        <v>5.5E-2</v>
      </c>
      <c r="I13" s="156"/>
      <c r="J13" s="174"/>
      <c r="K13" s="182" t="s">
        <v>79</v>
      </c>
      <c r="L13" s="183"/>
      <c r="M13" s="1">
        <f>E13</f>
        <v>1075758096</v>
      </c>
      <c r="N13" s="82">
        <f>ROUND(N11*N12,0)</f>
        <v>1075758096</v>
      </c>
      <c r="O13" s="72">
        <f t="shared" ref="O13:O39" si="6">M13-N13</f>
        <v>0</v>
      </c>
      <c r="P13" s="33">
        <f t="shared" ref="P13:P45" si="7">ROUND(O13/N13,3)</f>
        <v>0</v>
      </c>
    </row>
    <row r="14" spans="2:16" ht="17.25" customHeight="1">
      <c r="B14" s="174"/>
      <c r="C14" s="182" t="s">
        <v>80</v>
      </c>
      <c r="D14" s="183"/>
      <c r="E14" s="34">
        <v>6217372</v>
      </c>
      <c r="F14" s="143">
        <v>2819684</v>
      </c>
      <c r="G14" s="72">
        <f t="shared" si="5"/>
        <v>3397688</v>
      </c>
      <c r="H14" s="24" t="s">
        <v>7</v>
      </c>
      <c r="I14" s="157"/>
      <c r="J14" s="174"/>
      <c r="K14" s="182" t="s">
        <v>80</v>
      </c>
      <c r="L14" s="183"/>
      <c r="M14" s="34">
        <f t="shared" si="0"/>
        <v>6217372</v>
      </c>
      <c r="N14" s="83">
        <v>6217372</v>
      </c>
      <c r="O14" s="72">
        <f t="shared" si="6"/>
        <v>0</v>
      </c>
      <c r="P14" s="33">
        <f t="shared" si="7"/>
        <v>0</v>
      </c>
    </row>
    <row r="15" spans="2:16" ht="17.25" customHeight="1">
      <c r="B15" s="174"/>
      <c r="C15" s="222" t="s">
        <v>97</v>
      </c>
      <c r="D15" s="223"/>
      <c r="E15" s="34">
        <f>+E13+E14</f>
        <v>1081975468</v>
      </c>
      <c r="F15" s="143">
        <f>+F13+F14</f>
        <v>1022776530</v>
      </c>
      <c r="G15" s="72">
        <f t="shared" si="5"/>
        <v>59198938</v>
      </c>
      <c r="H15" s="33">
        <f t="shared" si="4"/>
        <v>5.8000000000000003E-2</v>
      </c>
      <c r="I15" s="156"/>
      <c r="J15" s="174"/>
      <c r="K15" s="222" t="s">
        <v>97</v>
      </c>
      <c r="L15" s="223"/>
      <c r="M15" s="34">
        <f t="shared" si="0"/>
        <v>1081975468</v>
      </c>
      <c r="N15" s="83">
        <f>N13+N14</f>
        <v>1081975468</v>
      </c>
      <c r="O15" s="72">
        <f t="shared" si="6"/>
        <v>0</v>
      </c>
      <c r="P15" s="33">
        <f t="shared" si="7"/>
        <v>0</v>
      </c>
    </row>
    <row r="16" spans="2:16" ht="17.25" customHeight="1">
      <c r="B16" s="174"/>
      <c r="C16" s="224" t="s">
        <v>81</v>
      </c>
      <c r="D16" s="35" t="s">
        <v>68</v>
      </c>
      <c r="E16" s="1">
        <f>ROUND(E15*95/100,0)</f>
        <v>1027876695</v>
      </c>
      <c r="F16" s="139">
        <f>ROUND(F15*95/100,0)</f>
        <v>971637704</v>
      </c>
      <c r="G16" s="72">
        <f t="shared" si="5"/>
        <v>56238991</v>
      </c>
      <c r="H16" s="33">
        <f t="shared" si="4"/>
        <v>5.8000000000000003E-2</v>
      </c>
      <c r="I16" s="156"/>
      <c r="J16" s="174"/>
      <c r="K16" s="224" t="s">
        <v>81</v>
      </c>
      <c r="L16" s="35" t="s">
        <v>68</v>
      </c>
      <c r="M16" s="1">
        <f t="shared" si="0"/>
        <v>1027876695</v>
      </c>
      <c r="N16" s="82">
        <f>ROUND(N15*0.95,0)</f>
        <v>1027876695</v>
      </c>
      <c r="O16" s="72">
        <f t="shared" si="6"/>
        <v>0</v>
      </c>
      <c r="P16" s="33">
        <f t="shared" si="7"/>
        <v>0</v>
      </c>
    </row>
    <row r="17" spans="2:16" ht="17.25" customHeight="1">
      <c r="B17" s="175"/>
      <c r="C17" s="225"/>
      <c r="D17" s="36" t="s">
        <v>69</v>
      </c>
      <c r="E17" s="37">
        <f>+E15-E16</f>
        <v>54098773</v>
      </c>
      <c r="F17" s="144">
        <f>+F15-F16</f>
        <v>51138826</v>
      </c>
      <c r="G17" s="38">
        <f t="shared" si="5"/>
        <v>2959947</v>
      </c>
      <c r="H17" s="39">
        <f t="shared" si="4"/>
        <v>5.8000000000000003E-2</v>
      </c>
      <c r="I17" s="156"/>
      <c r="J17" s="175"/>
      <c r="K17" s="225"/>
      <c r="L17" s="36" t="s">
        <v>69</v>
      </c>
      <c r="M17" s="37">
        <f t="shared" si="0"/>
        <v>54098773</v>
      </c>
      <c r="N17" s="84">
        <f>+N15-N16</f>
        <v>54098773</v>
      </c>
      <c r="O17" s="38">
        <f t="shared" si="6"/>
        <v>0</v>
      </c>
      <c r="P17" s="39">
        <f t="shared" si="7"/>
        <v>0</v>
      </c>
    </row>
    <row r="18" spans="2:16" ht="17.25" customHeight="1">
      <c r="B18" s="176" t="s">
        <v>105</v>
      </c>
      <c r="C18" s="177"/>
      <c r="D18" s="178"/>
      <c r="E18" s="40">
        <f>E39+E40+E41</f>
        <v>1166287261</v>
      </c>
      <c r="F18" s="145">
        <f>F39+F40+F41</f>
        <v>1131526104</v>
      </c>
      <c r="G18" s="19">
        <f t="shared" si="5"/>
        <v>34761157</v>
      </c>
      <c r="H18" s="20">
        <f t="shared" si="4"/>
        <v>3.1E-2</v>
      </c>
      <c r="I18" s="156"/>
      <c r="J18" s="176" t="s">
        <v>105</v>
      </c>
      <c r="K18" s="177"/>
      <c r="L18" s="178"/>
      <c r="M18" s="41">
        <f t="shared" si="0"/>
        <v>1166287261</v>
      </c>
      <c r="N18" s="85">
        <f>SUM(N39:N41)</f>
        <v>1165313439</v>
      </c>
      <c r="O18" s="19">
        <f>M18-N18</f>
        <v>973822</v>
      </c>
      <c r="P18" s="20">
        <f t="shared" si="7"/>
        <v>1E-3</v>
      </c>
    </row>
    <row r="19" spans="2:16" ht="17.25" customHeight="1">
      <c r="B19" s="186" t="s">
        <v>98</v>
      </c>
      <c r="C19" s="179" t="s">
        <v>82</v>
      </c>
      <c r="D19" s="71" t="s">
        <v>59</v>
      </c>
      <c r="E19" s="42">
        <v>877799264</v>
      </c>
      <c r="F19" s="146">
        <v>843500070</v>
      </c>
      <c r="G19" s="72">
        <f t="shared" si="5"/>
        <v>34299194</v>
      </c>
      <c r="H19" s="33">
        <f>IF(AND(E19&lt;&gt;0,F19&lt;&gt;0),ROUND((E19-F19)/F19,3),IF(AND(E19&lt;&gt;0,F19=0),"皆増",IF(AND(E19=0,F19&lt;&gt;0),"皆減","")))</f>
        <v>4.1000000000000002E-2</v>
      </c>
      <c r="I19" s="158"/>
      <c r="J19" s="186" t="s">
        <v>98</v>
      </c>
      <c r="K19" s="179" t="s">
        <v>82</v>
      </c>
      <c r="L19" s="71" t="s">
        <v>59</v>
      </c>
      <c r="M19" s="42">
        <f>E19</f>
        <v>877799264</v>
      </c>
      <c r="N19" s="43">
        <v>877799264</v>
      </c>
      <c r="O19" s="72">
        <f t="shared" si="6"/>
        <v>0</v>
      </c>
      <c r="P19" s="33">
        <f t="shared" si="7"/>
        <v>0</v>
      </c>
    </row>
    <row r="20" spans="2:16" ht="17.25" customHeight="1">
      <c r="B20" s="187"/>
      <c r="C20" s="180"/>
      <c r="D20" s="71" t="s">
        <v>60</v>
      </c>
      <c r="E20" s="42">
        <v>3300591</v>
      </c>
      <c r="F20" s="146">
        <v>3299105</v>
      </c>
      <c r="G20" s="72">
        <f t="shared" si="5"/>
        <v>1486</v>
      </c>
      <c r="H20" s="33">
        <f>IF(AND(E20&lt;&gt;0,F20&lt;&gt;0),ROUND((E20-F20)/F20,3),IF(AND(E20&lt;&gt;0,F20=0),"皆増",IF(AND(E20=0,F20&lt;&gt;0),"皆減","")))</f>
        <v>0</v>
      </c>
      <c r="I20" s="158"/>
      <c r="J20" s="187"/>
      <c r="K20" s="180"/>
      <c r="L20" s="71" t="s">
        <v>60</v>
      </c>
      <c r="M20" s="42">
        <f t="shared" si="0"/>
        <v>3300591</v>
      </c>
      <c r="N20" s="43">
        <v>3300591</v>
      </c>
      <c r="O20" s="72">
        <f t="shared" si="6"/>
        <v>0</v>
      </c>
      <c r="P20" s="33">
        <f t="shared" si="7"/>
        <v>0</v>
      </c>
    </row>
    <row r="21" spans="2:16" ht="17.25" customHeight="1">
      <c r="B21" s="187"/>
      <c r="C21" s="180"/>
      <c r="D21" s="167" t="s">
        <v>120</v>
      </c>
      <c r="E21" s="42">
        <v>44795</v>
      </c>
      <c r="F21" s="165" t="s">
        <v>123</v>
      </c>
      <c r="G21" s="164">
        <v>44795</v>
      </c>
      <c r="H21" s="33" t="s">
        <v>124</v>
      </c>
      <c r="I21" s="158"/>
      <c r="J21" s="187"/>
      <c r="K21" s="180"/>
      <c r="L21" s="167" t="s">
        <v>120</v>
      </c>
      <c r="M21" s="42">
        <f t="shared" si="0"/>
        <v>44795</v>
      </c>
      <c r="N21" s="83">
        <v>44795</v>
      </c>
      <c r="O21" s="164">
        <f t="shared" si="6"/>
        <v>0</v>
      </c>
      <c r="P21" s="33">
        <f t="shared" si="7"/>
        <v>0</v>
      </c>
    </row>
    <row r="22" spans="2:16" ht="17.25" customHeight="1">
      <c r="B22" s="187"/>
      <c r="C22" s="180"/>
      <c r="D22" s="71" t="s">
        <v>61</v>
      </c>
      <c r="E22" s="42">
        <v>64370249</v>
      </c>
      <c r="F22" s="146">
        <v>62926455</v>
      </c>
      <c r="G22" s="72">
        <f t="shared" si="5"/>
        <v>1443794</v>
      </c>
      <c r="H22" s="33">
        <f>IF(AND(E22&lt;&gt;0,F22&lt;&gt;0),ROUND((E22-F22)/F22,3),IF(AND(E22&lt;&gt;0,F22=0),"皆増",IF(AND(E22=0,F22&lt;&gt;0),"皆減","")))</f>
        <v>2.3E-2</v>
      </c>
      <c r="I22" s="158"/>
      <c r="J22" s="187"/>
      <c r="K22" s="180"/>
      <c r="L22" s="71" t="s">
        <v>61</v>
      </c>
      <c r="M22" s="42">
        <f t="shared" si="0"/>
        <v>64370249</v>
      </c>
      <c r="N22" s="43">
        <v>64370249</v>
      </c>
      <c r="O22" s="72">
        <f>M22-N22</f>
        <v>0</v>
      </c>
      <c r="P22" s="33">
        <f t="shared" si="7"/>
        <v>0</v>
      </c>
    </row>
    <row r="23" spans="2:16" ht="17.25" customHeight="1">
      <c r="B23" s="187"/>
      <c r="C23" s="180"/>
      <c r="D23" s="71" t="s">
        <v>62</v>
      </c>
      <c r="E23" s="42">
        <v>0</v>
      </c>
      <c r="F23" s="146">
        <v>0</v>
      </c>
      <c r="G23" s="72">
        <f t="shared" si="3"/>
        <v>0</v>
      </c>
      <c r="H23" s="24" t="s">
        <v>7</v>
      </c>
      <c r="I23" s="159"/>
      <c r="J23" s="187"/>
      <c r="K23" s="180"/>
      <c r="L23" s="71" t="s">
        <v>62</v>
      </c>
      <c r="M23" s="42">
        <f t="shared" si="0"/>
        <v>0</v>
      </c>
      <c r="N23" s="43">
        <v>0</v>
      </c>
      <c r="O23" s="72">
        <f t="shared" si="6"/>
        <v>0</v>
      </c>
      <c r="P23" s="24" t="s">
        <v>7</v>
      </c>
    </row>
    <row r="24" spans="2:16" ht="17.25" customHeight="1">
      <c r="B24" s="187"/>
      <c r="C24" s="181"/>
      <c r="D24" s="71" t="s">
        <v>63</v>
      </c>
      <c r="E24" s="42">
        <f>SUM(E19:E23)</f>
        <v>945514899</v>
      </c>
      <c r="F24" s="146">
        <f>SUM(F19:F23)</f>
        <v>909725630</v>
      </c>
      <c r="G24" s="72">
        <f t="shared" ref="G24:G44" si="8">E24-F24</f>
        <v>35789269</v>
      </c>
      <c r="H24" s="33">
        <f t="shared" si="4"/>
        <v>3.9E-2</v>
      </c>
      <c r="I24" s="158"/>
      <c r="J24" s="187"/>
      <c r="K24" s="181"/>
      <c r="L24" s="71" t="s">
        <v>63</v>
      </c>
      <c r="M24" s="42">
        <f t="shared" si="0"/>
        <v>945514899</v>
      </c>
      <c r="N24" s="43">
        <f>SUM(N19:N23)</f>
        <v>945514899</v>
      </c>
      <c r="O24" s="72">
        <f t="shared" si="6"/>
        <v>0</v>
      </c>
      <c r="P24" s="33">
        <f t="shared" si="7"/>
        <v>0</v>
      </c>
    </row>
    <row r="25" spans="2:16" ht="17.25" customHeight="1">
      <c r="B25" s="187"/>
      <c r="C25" s="184" t="s">
        <v>52</v>
      </c>
      <c r="D25" s="185"/>
      <c r="E25" s="42">
        <v>2807916</v>
      </c>
      <c r="F25" s="146">
        <v>2526855</v>
      </c>
      <c r="G25" s="72">
        <f t="shared" si="8"/>
        <v>281061</v>
      </c>
      <c r="H25" s="33">
        <f t="shared" si="4"/>
        <v>0.111</v>
      </c>
      <c r="I25" s="158"/>
      <c r="J25" s="187"/>
      <c r="K25" s="184" t="s">
        <v>52</v>
      </c>
      <c r="L25" s="185"/>
      <c r="M25" s="42">
        <f t="shared" si="0"/>
        <v>2807916</v>
      </c>
      <c r="N25" s="43">
        <v>2807916</v>
      </c>
      <c r="O25" s="72">
        <f t="shared" si="6"/>
        <v>0</v>
      </c>
      <c r="P25" s="33">
        <f t="shared" si="7"/>
        <v>0</v>
      </c>
    </row>
    <row r="26" spans="2:16" ht="17.25" customHeight="1">
      <c r="B26" s="187"/>
      <c r="C26" s="184" t="s">
        <v>66</v>
      </c>
      <c r="D26" s="185"/>
      <c r="E26" s="42">
        <v>14286327</v>
      </c>
      <c r="F26" s="146">
        <v>12131232</v>
      </c>
      <c r="G26" s="72">
        <f t="shared" si="8"/>
        <v>2155095</v>
      </c>
      <c r="H26" s="33">
        <f t="shared" si="4"/>
        <v>0.17799999999999999</v>
      </c>
      <c r="I26" s="158"/>
      <c r="J26" s="187"/>
      <c r="K26" s="184" t="s">
        <v>66</v>
      </c>
      <c r="L26" s="185"/>
      <c r="M26" s="42">
        <f t="shared" si="0"/>
        <v>14286327</v>
      </c>
      <c r="N26" s="43">
        <v>14286327</v>
      </c>
      <c r="O26" s="72">
        <f t="shared" si="6"/>
        <v>0</v>
      </c>
      <c r="P26" s="33">
        <f t="shared" si="7"/>
        <v>0</v>
      </c>
    </row>
    <row r="27" spans="2:16" ht="17.25" customHeight="1">
      <c r="B27" s="187"/>
      <c r="C27" s="189" t="s">
        <v>67</v>
      </c>
      <c r="D27" s="190"/>
      <c r="E27" s="42">
        <v>9142381</v>
      </c>
      <c r="F27" s="146">
        <v>8397497</v>
      </c>
      <c r="G27" s="72">
        <f t="shared" si="8"/>
        <v>744884</v>
      </c>
      <c r="H27" s="33">
        <f t="shared" si="4"/>
        <v>8.8999999999999996E-2</v>
      </c>
      <c r="I27" s="158"/>
      <c r="J27" s="187"/>
      <c r="K27" s="189" t="s">
        <v>67</v>
      </c>
      <c r="L27" s="190"/>
      <c r="M27" s="42">
        <f t="shared" si="0"/>
        <v>9142381</v>
      </c>
      <c r="N27" s="43">
        <v>9142381</v>
      </c>
      <c r="O27" s="72">
        <f t="shared" si="6"/>
        <v>0</v>
      </c>
      <c r="P27" s="33">
        <f t="shared" si="7"/>
        <v>0</v>
      </c>
    </row>
    <row r="28" spans="2:16" ht="17.25" customHeight="1">
      <c r="B28" s="187"/>
      <c r="C28" s="184" t="s">
        <v>2</v>
      </c>
      <c r="D28" s="185"/>
      <c r="E28" s="42">
        <v>165602668</v>
      </c>
      <c r="F28" s="146">
        <v>167532988</v>
      </c>
      <c r="G28" s="72">
        <f t="shared" si="8"/>
        <v>-1930320</v>
      </c>
      <c r="H28" s="33">
        <f t="shared" si="4"/>
        <v>-1.2E-2</v>
      </c>
      <c r="I28" s="158"/>
      <c r="J28" s="187"/>
      <c r="K28" s="184" t="s">
        <v>2</v>
      </c>
      <c r="L28" s="185"/>
      <c r="M28" s="42">
        <f t="shared" si="0"/>
        <v>165602668</v>
      </c>
      <c r="N28" s="43">
        <v>165602668</v>
      </c>
      <c r="O28" s="72">
        <f t="shared" si="6"/>
        <v>0</v>
      </c>
      <c r="P28" s="33">
        <f t="shared" si="7"/>
        <v>0</v>
      </c>
    </row>
    <row r="29" spans="2:16" ht="17.25" customHeight="1">
      <c r="B29" s="187"/>
      <c r="C29" s="184" t="s">
        <v>83</v>
      </c>
      <c r="D29" s="185"/>
      <c r="E29" s="42">
        <v>31776</v>
      </c>
      <c r="F29" s="146">
        <v>32954</v>
      </c>
      <c r="G29" s="72">
        <f t="shared" si="8"/>
        <v>-1178</v>
      </c>
      <c r="H29" s="33">
        <f t="shared" si="4"/>
        <v>-3.5999999999999997E-2</v>
      </c>
      <c r="I29" s="158"/>
      <c r="J29" s="187"/>
      <c r="K29" s="184" t="s">
        <v>83</v>
      </c>
      <c r="L29" s="185"/>
      <c r="M29" s="42">
        <f t="shared" si="0"/>
        <v>31776</v>
      </c>
      <c r="N29" s="43">
        <v>31776</v>
      </c>
      <c r="O29" s="72">
        <f t="shared" si="6"/>
        <v>0</v>
      </c>
      <c r="P29" s="33">
        <f t="shared" si="7"/>
        <v>0</v>
      </c>
    </row>
    <row r="30" spans="2:16" ht="17.25" customHeight="1">
      <c r="B30" s="187"/>
      <c r="C30" s="184" t="s">
        <v>111</v>
      </c>
      <c r="D30" s="185"/>
      <c r="E30" s="42">
        <v>3227813</v>
      </c>
      <c r="F30" s="146">
        <v>6759906</v>
      </c>
      <c r="G30" s="72">
        <f t="shared" si="8"/>
        <v>-3532093</v>
      </c>
      <c r="H30" s="33">
        <f t="shared" si="4"/>
        <v>-0.52300000000000002</v>
      </c>
      <c r="I30" s="158"/>
      <c r="J30" s="187"/>
      <c r="K30" s="184" t="s">
        <v>3</v>
      </c>
      <c r="L30" s="185"/>
      <c r="M30" s="42">
        <f t="shared" si="0"/>
        <v>3227813</v>
      </c>
      <c r="N30" s="43">
        <v>3227813</v>
      </c>
      <c r="O30" s="72">
        <f t="shared" si="6"/>
        <v>0</v>
      </c>
      <c r="P30" s="33">
        <f t="shared" si="7"/>
        <v>0</v>
      </c>
    </row>
    <row r="31" spans="2:16" ht="17.25" customHeight="1">
      <c r="B31" s="187"/>
      <c r="C31" s="184" t="s">
        <v>121</v>
      </c>
      <c r="D31" s="185"/>
      <c r="E31" s="42">
        <v>1140127</v>
      </c>
      <c r="F31" s="165" t="s">
        <v>123</v>
      </c>
      <c r="G31" s="164">
        <v>1140127</v>
      </c>
      <c r="H31" s="20" t="s">
        <v>124</v>
      </c>
      <c r="I31" s="158"/>
      <c r="J31" s="187"/>
      <c r="K31" s="184" t="s">
        <v>121</v>
      </c>
      <c r="L31" s="185"/>
      <c r="M31" s="42">
        <f t="shared" si="0"/>
        <v>1140127</v>
      </c>
      <c r="N31" s="43">
        <v>1140127</v>
      </c>
      <c r="O31" s="164">
        <f t="shared" si="6"/>
        <v>0</v>
      </c>
      <c r="P31" s="33">
        <f t="shared" si="7"/>
        <v>0</v>
      </c>
    </row>
    <row r="32" spans="2:16" ht="17.25" customHeight="1">
      <c r="B32" s="187"/>
      <c r="C32" s="184" t="s">
        <v>112</v>
      </c>
      <c r="D32" s="185"/>
      <c r="E32" s="42">
        <v>5741249</v>
      </c>
      <c r="F32" s="146">
        <v>4798026</v>
      </c>
      <c r="G32" s="72">
        <f t="shared" si="8"/>
        <v>943223</v>
      </c>
      <c r="H32" s="44">
        <f t="shared" si="4"/>
        <v>0.19700000000000001</v>
      </c>
      <c r="I32" s="158"/>
      <c r="J32" s="187"/>
      <c r="K32" s="184" t="s">
        <v>112</v>
      </c>
      <c r="L32" s="185"/>
      <c r="M32" s="42">
        <f t="shared" ref="M32:M38" si="9">E32</f>
        <v>5741249</v>
      </c>
      <c r="N32" s="43">
        <v>5130128</v>
      </c>
      <c r="O32" s="72">
        <f t="shared" si="6"/>
        <v>611121</v>
      </c>
      <c r="P32" s="33">
        <f t="shared" si="7"/>
        <v>0.11899999999999999</v>
      </c>
    </row>
    <row r="33" spans="2:16" ht="17.25" customHeight="1">
      <c r="B33" s="187"/>
      <c r="C33" s="193" t="s">
        <v>48</v>
      </c>
      <c r="D33" s="193"/>
      <c r="E33" s="42">
        <f>SUM(E24:E32)</f>
        <v>1147495156</v>
      </c>
      <c r="F33" s="146">
        <f>SUM(F24:F32)</f>
        <v>1111905088</v>
      </c>
      <c r="G33" s="72">
        <f t="shared" si="8"/>
        <v>35590068</v>
      </c>
      <c r="H33" s="33">
        <f t="shared" si="4"/>
        <v>3.2000000000000001E-2</v>
      </c>
      <c r="I33" s="158"/>
      <c r="J33" s="187"/>
      <c r="K33" s="193" t="s">
        <v>48</v>
      </c>
      <c r="L33" s="193"/>
      <c r="M33" s="42">
        <f t="shared" si="9"/>
        <v>1147495156</v>
      </c>
      <c r="N33" s="43">
        <f>SUM(N24:N32)</f>
        <v>1146884035</v>
      </c>
      <c r="O33" s="72">
        <f t="shared" si="6"/>
        <v>611121</v>
      </c>
      <c r="P33" s="33">
        <f t="shared" si="7"/>
        <v>1E-3</v>
      </c>
    </row>
    <row r="34" spans="2:16" ht="17.25" customHeight="1">
      <c r="B34" s="187"/>
      <c r="C34" s="214" t="s">
        <v>96</v>
      </c>
      <c r="D34" s="215"/>
      <c r="E34" s="42">
        <v>3705342</v>
      </c>
      <c r="F34" s="146">
        <v>3794037</v>
      </c>
      <c r="G34" s="72">
        <f t="shared" si="8"/>
        <v>-88695</v>
      </c>
      <c r="H34" s="33">
        <f t="shared" si="4"/>
        <v>-2.3E-2</v>
      </c>
      <c r="I34" s="158"/>
      <c r="J34" s="187"/>
      <c r="K34" s="214" t="s">
        <v>96</v>
      </c>
      <c r="L34" s="215"/>
      <c r="M34" s="42">
        <f t="shared" si="9"/>
        <v>3705342</v>
      </c>
      <c r="N34" s="43">
        <v>3705342</v>
      </c>
      <c r="O34" s="72">
        <f t="shared" si="6"/>
        <v>0</v>
      </c>
      <c r="P34" s="33">
        <f t="shared" si="7"/>
        <v>0</v>
      </c>
    </row>
    <row r="35" spans="2:16" ht="17.25" customHeight="1">
      <c r="B35" s="187"/>
      <c r="C35" s="185" t="s">
        <v>51</v>
      </c>
      <c r="D35" s="185"/>
      <c r="E35" s="42">
        <v>9826046</v>
      </c>
      <c r="F35" s="146">
        <v>9033472</v>
      </c>
      <c r="G35" s="72">
        <f t="shared" si="8"/>
        <v>792574</v>
      </c>
      <c r="H35" s="33">
        <f>IF(AND(E35&lt;&gt;0,F35&lt;&gt;0),ROUND((E35-F35)/F35,3),IF(AND(E35&lt;&gt;0,F35=0),"皆増",IF(AND(E35=0,F35&lt;&gt;0),"皆減","")))</f>
        <v>8.7999999999999995E-2</v>
      </c>
      <c r="I35" s="158"/>
      <c r="J35" s="187"/>
      <c r="K35" s="185" t="s">
        <v>51</v>
      </c>
      <c r="L35" s="185"/>
      <c r="M35" s="42">
        <f t="shared" si="9"/>
        <v>9826046</v>
      </c>
      <c r="N35" s="43">
        <v>9826046</v>
      </c>
      <c r="O35" s="72">
        <f t="shared" si="6"/>
        <v>0</v>
      </c>
      <c r="P35" s="33">
        <f t="shared" si="7"/>
        <v>0</v>
      </c>
    </row>
    <row r="36" spans="2:16" ht="17.25" customHeight="1">
      <c r="B36" s="187"/>
      <c r="C36" s="185" t="s">
        <v>84</v>
      </c>
      <c r="D36" s="185"/>
      <c r="E36" s="42">
        <v>956340</v>
      </c>
      <c r="F36" s="146">
        <v>945004</v>
      </c>
      <c r="G36" s="72">
        <f t="shared" si="8"/>
        <v>11336</v>
      </c>
      <c r="H36" s="33">
        <f t="shared" si="4"/>
        <v>1.2E-2</v>
      </c>
      <c r="I36" s="158"/>
      <c r="J36" s="187"/>
      <c r="K36" s="185" t="s">
        <v>84</v>
      </c>
      <c r="L36" s="185"/>
      <c r="M36" s="42">
        <f t="shared" si="9"/>
        <v>956340</v>
      </c>
      <c r="N36" s="43">
        <v>956340</v>
      </c>
      <c r="O36" s="72">
        <f t="shared" si="6"/>
        <v>0</v>
      </c>
      <c r="P36" s="33">
        <f t="shared" si="7"/>
        <v>0</v>
      </c>
    </row>
    <row r="37" spans="2:16" ht="17.25" customHeight="1">
      <c r="B37" s="187"/>
      <c r="C37" s="185" t="s">
        <v>122</v>
      </c>
      <c r="D37" s="185"/>
      <c r="E37" s="42">
        <v>362701</v>
      </c>
      <c r="F37" s="165" t="s">
        <v>125</v>
      </c>
      <c r="G37" s="164">
        <v>362701</v>
      </c>
      <c r="H37" s="33" t="s">
        <v>124</v>
      </c>
      <c r="I37" s="158"/>
      <c r="J37" s="187"/>
      <c r="K37" s="185" t="s">
        <v>122</v>
      </c>
      <c r="L37" s="185"/>
      <c r="M37" s="42">
        <f t="shared" si="9"/>
        <v>362701</v>
      </c>
      <c r="N37" s="166" t="s">
        <v>125</v>
      </c>
      <c r="O37" s="164">
        <v>362701</v>
      </c>
      <c r="P37" s="33" t="s">
        <v>124</v>
      </c>
    </row>
    <row r="38" spans="2:16" ht="17.25" customHeight="1">
      <c r="B38" s="187"/>
      <c r="C38" s="189" t="s">
        <v>4</v>
      </c>
      <c r="D38" s="190"/>
      <c r="E38" s="42">
        <v>970796</v>
      </c>
      <c r="F38" s="146">
        <v>1020596</v>
      </c>
      <c r="G38" s="72">
        <f t="shared" si="8"/>
        <v>-49800</v>
      </c>
      <c r="H38" s="33">
        <f t="shared" si="4"/>
        <v>-4.9000000000000002E-2</v>
      </c>
      <c r="I38" s="158"/>
      <c r="J38" s="187"/>
      <c r="K38" s="189" t="s">
        <v>4</v>
      </c>
      <c r="L38" s="190"/>
      <c r="M38" s="42">
        <f t="shared" si="9"/>
        <v>970796</v>
      </c>
      <c r="N38" s="42">
        <v>970796</v>
      </c>
      <c r="O38" s="43">
        <f>M38-N38</f>
        <v>0</v>
      </c>
      <c r="P38" s="33">
        <f t="shared" si="7"/>
        <v>0</v>
      </c>
    </row>
    <row r="39" spans="2:16" ht="17.25" customHeight="1">
      <c r="B39" s="187"/>
      <c r="C39" s="191" t="s">
        <v>53</v>
      </c>
      <c r="D39" s="192"/>
      <c r="E39" s="42">
        <f>SUM(E33:E38)</f>
        <v>1163316381</v>
      </c>
      <c r="F39" s="146">
        <f>SUM(F33:F38)</f>
        <v>1126698197</v>
      </c>
      <c r="G39" s="72">
        <f t="shared" si="8"/>
        <v>36618184</v>
      </c>
      <c r="H39" s="33">
        <f t="shared" si="4"/>
        <v>3.3000000000000002E-2</v>
      </c>
      <c r="I39" s="158"/>
      <c r="J39" s="187"/>
      <c r="K39" s="191" t="s">
        <v>53</v>
      </c>
      <c r="L39" s="192"/>
      <c r="M39" s="42">
        <f>SUM(M33:M38)</f>
        <v>1163316381</v>
      </c>
      <c r="N39" s="43">
        <f>SUM(N33:N38)</f>
        <v>1162342559</v>
      </c>
      <c r="O39" s="72">
        <f t="shared" si="6"/>
        <v>973822</v>
      </c>
      <c r="P39" s="33">
        <f t="shared" si="7"/>
        <v>1E-3</v>
      </c>
    </row>
    <row r="40" spans="2:16" ht="17.25" customHeight="1">
      <c r="B40" s="187"/>
      <c r="C40" s="199" t="s">
        <v>113</v>
      </c>
      <c r="D40" s="200"/>
      <c r="E40" s="45">
        <v>-8339096</v>
      </c>
      <c r="F40" s="147">
        <v>-6613901</v>
      </c>
      <c r="G40" s="46">
        <f t="shared" si="8"/>
        <v>-1725195</v>
      </c>
      <c r="H40" s="24" t="s">
        <v>116</v>
      </c>
      <c r="I40" s="159"/>
      <c r="J40" s="187"/>
      <c r="K40" s="199" t="s">
        <v>113</v>
      </c>
      <c r="L40" s="200"/>
      <c r="M40" s="45">
        <f>E40</f>
        <v>-8339096</v>
      </c>
      <c r="N40" s="86">
        <v>-8339096</v>
      </c>
      <c r="O40" s="46">
        <f t="shared" ref="O40:O45" si="10">M40-N40</f>
        <v>0</v>
      </c>
      <c r="P40" s="47">
        <f t="shared" si="7"/>
        <v>0</v>
      </c>
    </row>
    <row r="41" spans="2:16" ht="17.25" customHeight="1">
      <c r="B41" s="188"/>
      <c r="C41" s="212" t="s">
        <v>114</v>
      </c>
      <c r="D41" s="213"/>
      <c r="E41" s="48">
        <v>11309976</v>
      </c>
      <c r="F41" s="148">
        <v>11441808</v>
      </c>
      <c r="G41" s="49">
        <f t="shared" si="8"/>
        <v>-131832</v>
      </c>
      <c r="H41" s="33">
        <f t="shared" si="4"/>
        <v>-1.2E-2</v>
      </c>
      <c r="I41" s="158"/>
      <c r="J41" s="188"/>
      <c r="K41" s="212" t="s">
        <v>114</v>
      </c>
      <c r="L41" s="213"/>
      <c r="M41" s="48">
        <f>E41</f>
        <v>11309976</v>
      </c>
      <c r="N41" s="87">
        <v>11309976</v>
      </c>
      <c r="O41" s="49">
        <f t="shared" si="10"/>
        <v>0</v>
      </c>
      <c r="P41" s="73">
        <f t="shared" si="7"/>
        <v>0</v>
      </c>
    </row>
    <row r="42" spans="2:16" ht="17.25" customHeight="1">
      <c r="B42" s="201" t="s">
        <v>106</v>
      </c>
      <c r="C42" s="202"/>
      <c r="D42" s="203"/>
      <c r="E42" s="51">
        <f>E43+E44</f>
        <v>2152760400</v>
      </c>
      <c r="F42" s="149">
        <f>F43+F44</f>
        <v>2059498072</v>
      </c>
      <c r="G42" s="52">
        <f t="shared" si="8"/>
        <v>93262328</v>
      </c>
      <c r="H42" s="53">
        <f t="shared" si="4"/>
        <v>4.4999999999999998E-2</v>
      </c>
      <c r="I42" s="158"/>
      <c r="J42" s="201" t="s">
        <v>106</v>
      </c>
      <c r="K42" s="202"/>
      <c r="L42" s="203"/>
      <c r="M42" s="41">
        <f>E42</f>
        <v>2152760400</v>
      </c>
      <c r="N42" s="85">
        <f>N43+N44</f>
        <v>2193190134</v>
      </c>
      <c r="O42" s="19">
        <f t="shared" si="10"/>
        <v>-40429734</v>
      </c>
      <c r="P42" s="20">
        <f t="shared" si="7"/>
        <v>-1.7999999999999999E-2</v>
      </c>
    </row>
    <row r="43" spans="2:16" ht="17.25" customHeight="1">
      <c r="B43" s="197" t="s">
        <v>85</v>
      </c>
      <c r="C43" s="184" t="s">
        <v>49</v>
      </c>
      <c r="D43" s="185"/>
      <c r="E43" s="1">
        <v>1803723874</v>
      </c>
      <c r="F43" s="139">
        <v>1836748964</v>
      </c>
      <c r="G43" s="72">
        <f t="shared" si="8"/>
        <v>-33025090</v>
      </c>
      <c r="H43" s="33">
        <f t="shared" si="4"/>
        <v>-1.7999999999999999E-2</v>
      </c>
      <c r="I43" s="156"/>
      <c r="J43" s="197" t="s">
        <v>85</v>
      </c>
      <c r="K43" s="184" t="s">
        <v>49</v>
      </c>
      <c r="L43" s="185"/>
      <c r="M43" s="1">
        <f t="shared" ref="M43:M50" si="11">E43</f>
        <v>1803723874</v>
      </c>
      <c r="N43" s="79">
        <v>1839990457</v>
      </c>
      <c r="O43" s="72">
        <f t="shared" si="10"/>
        <v>-36266583</v>
      </c>
      <c r="P43" s="33">
        <f t="shared" si="7"/>
        <v>-0.02</v>
      </c>
    </row>
    <row r="44" spans="2:16" ht="17.25" customHeight="1">
      <c r="B44" s="198"/>
      <c r="C44" s="210" t="s">
        <v>50</v>
      </c>
      <c r="D44" s="211"/>
      <c r="E44" s="54">
        <v>349036526</v>
      </c>
      <c r="F44" s="150">
        <v>222749108</v>
      </c>
      <c r="G44" s="49">
        <f t="shared" si="8"/>
        <v>126287418</v>
      </c>
      <c r="H44" s="50">
        <f t="shared" si="4"/>
        <v>0.56699999999999995</v>
      </c>
      <c r="I44" s="156"/>
      <c r="J44" s="198"/>
      <c r="K44" s="210" t="s">
        <v>50</v>
      </c>
      <c r="L44" s="211"/>
      <c r="M44" s="4">
        <f t="shared" si="11"/>
        <v>349036526</v>
      </c>
      <c r="N44" s="88">
        <v>353199677</v>
      </c>
      <c r="O44" s="55">
        <f t="shared" si="10"/>
        <v>-4163151</v>
      </c>
      <c r="P44" s="56">
        <f t="shared" si="7"/>
        <v>-1.2E-2</v>
      </c>
    </row>
    <row r="45" spans="2:16" ht="17.25" customHeight="1">
      <c r="B45" s="204" t="s">
        <v>107</v>
      </c>
      <c r="C45" s="205"/>
      <c r="D45" s="206"/>
      <c r="E45" s="41">
        <f>E42-E18</f>
        <v>986473139</v>
      </c>
      <c r="F45" s="145">
        <f>F42-F18</f>
        <v>927971968</v>
      </c>
      <c r="G45" s="57" t="s">
        <v>7</v>
      </c>
      <c r="H45" s="58" t="s">
        <v>7</v>
      </c>
      <c r="I45" s="157"/>
      <c r="J45" s="204" t="s">
        <v>107</v>
      </c>
      <c r="K45" s="205"/>
      <c r="L45" s="206"/>
      <c r="M45" s="41">
        <f t="shared" si="11"/>
        <v>986473139</v>
      </c>
      <c r="N45" s="85">
        <f>N42-N18</f>
        <v>1027876695</v>
      </c>
      <c r="O45" s="233" t="s">
        <v>7</v>
      </c>
      <c r="P45" s="58" t="s">
        <v>7</v>
      </c>
    </row>
    <row r="46" spans="2:16" ht="17.25" customHeight="1">
      <c r="B46" s="197" t="s">
        <v>85</v>
      </c>
      <c r="C46" s="184" t="s">
        <v>86</v>
      </c>
      <c r="D46" s="185"/>
      <c r="E46" s="1">
        <v>1002266396</v>
      </c>
      <c r="F46" s="139">
        <v>944088482</v>
      </c>
      <c r="G46" s="72">
        <f>E46-F46</f>
        <v>58177914</v>
      </c>
      <c r="H46" s="33">
        <f t="shared" si="4"/>
        <v>6.2E-2</v>
      </c>
      <c r="I46" s="156"/>
      <c r="J46" s="197" t="s">
        <v>85</v>
      </c>
      <c r="K46" s="184" t="s">
        <v>86</v>
      </c>
      <c r="L46" s="185"/>
      <c r="M46" s="1">
        <f t="shared" si="11"/>
        <v>1002266396</v>
      </c>
      <c r="N46" s="59" t="s">
        <v>7</v>
      </c>
      <c r="O46" s="57" t="s">
        <v>7</v>
      </c>
      <c r="P46" s="60" t="s">
        <v>7</v>
      </c>
    </row>
    <row r="47" spans="2:16" ht="17.25" customHeight="1">
      <c r="B47" s="198"/>
      <c r="C47" s="207" t="s">
        <v>87</v>
      </c>
      <c r="D47" s="208"/>
      <c r="E47" s="4">
        <f>-E45+E46</f>
        <v>15793257</v>
      </c>
      <c r="F47" s="151">
        <v>16116514</v>
      </c>
      <c r="G47" s="61">
        <f>E47-F47</f>
        <v>-323257</v>
      </c>
      <c r="H47" s="50">
        <f t="shared" si="4"/>
        <v>-0.02</v>
      </c>
      <c r="I47" s="156"/>
      <c r="J47" s="198"/>
      <c r="K47" s="207" t="s">
        <v>87</v>
      </c>
      <c r="L47" s="208"/>
      <c r="M47" s="4">
        <f t="shared" si="11"/>
        <v>15793257</v>
      </c>
      <c r="N47" s="62" t="s">
        <v>7</v>
      </c>
      <c r="O47" s="63" t="s">
        <v>7</v>
      </c>
      <c r="P47" s="64" t="s">
        <v>7</v>
      </c>
    </row>
    <row r="48" spans="2:16" ht="17.25" customHeight="1">
      <c r="B48" s="194" t="s">
        <v>88</v>
      </c>
      <c r="C48" s="209" t="s">
        <v>54</v>
      </c>
      <c r="D48" s="205"/>
      <c r="E48" s="65">
        <f>E46</f>
        <v>1002266396</v>
      </c>
      <c r="F48" s="152">
        <v>944088482</v>
      </c>
      <c r="G48" s="19">
        <f>E48-F48</f>
        <v>58177914</v>
      </c>
      <c r="H48" s="20">
        <f t="shared" si="4"/>
        <v>6.2E-2</v>
      </c>
      <c r="I48" s="156"/>
      <c r="J48" s="194" t="s">
        <v>88</v>
      </c>
      <c r="K48" s="209" t="s">
        <v>54</v>
      </c>
      <c r="L48" s="205"/>
      <c r="M48" s="65">
        <f t="shared" si="11"/>
        <v>1002266396</v>
      </c>
      <c r="N48" s="78">
        <f>N45</f>
        <v>1027876695</v>
      </c>
      <c r="O48" s="19">
        <f>M48-N48</f>
        <v>-25610299</v>
      </c>
      <c r="P48" s="20">
        <f>ROUND(O48/N48,3)</f>
        <v>-2.5000000000000001E-2</v>
      </c>
    </row>
    <row r="49" spans="2:16" ht="17.25" customHeight="1">
      <c r="B49" s="195"/>
      <c r="C49" s="184" t="s">
        <v>55</v>
      </c>
      <c r="D49" s="185"/>
      <c r="E49" s="42">
        <f>E17</f>
        <v>54098773</v>
      </c>
      <c r="F49" s="146">
        <v>51138826</v>
      </c>
      <c r="G49" s="72">
        <f>E49-F49</f>
        <v>2959947</v>
      </c>
      <c r="H49" s="33">
        <f t="shared" si="4"/>
        <v>5.8000000000000003E-2</v>
      </c>
      <c r="I49" s="156"/>
      <c r="J49" s="195"/>
      <c r="K49" s="184" t="s">
        <v>55</v>
      </c>
      <c r="L49" s="185"/>
      <c r="M49" s="42">
        <f t="shared" si="11"/>
        <v>54098773</v>
      </c>
      <c r="N49" s="43">
        <f>N17</f>
        <v>54098773</v>
      </c>
      <c r="O49" s="72">
        <f>M49-N49</f>
        <v>0</v>
      </c>
      <c r="P49" s="33">
        <f>ROUND(O49/N49,3)</f>
        <v>0</v>
      </c>
    </row>
    <row r="50" spans="2:16" ht="17.25" customHeight="1">
      <c r="B50" s="196"/>
      <c r="C50" s="207" t="s">
        <v>89</v>
      </c>
      <c r="D50" s="208"/>
      <c r="E50" s="66">
        <f>E48+E49</f>
        <v>1056365169</v>
      </c>
      <c r="F50" s="153">
        <f>F48+F49</f>
        <v>995227308</v>
      </c>
      <c r="G50" s="55">
        <f>E50-F50</f>
        <v>61137861</v>
      </c>
      <c r="H50" s="50">
        <f t="shared" si="4"/>
        <v>6.0999999999999999E-2</v>
      </c>
      <c r="I50" s="156"/>
      <c r="J50" s="196"/>
      <c r="K50" s="207" t="s">
        <v>89</v>
      </c>
      <c r="L50" s="208"/>
      <c r="M50" s="66">
        <f t="shared" si="11"/>
        <v>1056365169</v>
      </c>
      <c r="N50" s="87">
        <f>N48+N49</f>
        <v>1081975468</v>
      </c>
      <c r="O50" s="55">
        <f>M50-N50</f>
        <v>-25610299</v>
      </c>
      <c r="P50" s="50">
        <f>ROUND(O50/N50,3)</f>
        <v>-2.4E-2</v>
      </c>
    </row>
    <row r="51" spans="2:16" ht="18" customHeight="1">
      <c r="B51" s="67"/>
      <c r="C51" s="68"/>
      <c r="D51" s="69"/>
      <c r="E51" s="67"/>
      <c r="F51" s="67"/>
      <c r="G51" s="67"/>
      <c r="H51" s="67"/>
      <c r="I51" s="46"/>
      <c r="J51" s="67"/>
      <c r="K51" s="70"/>
      <c r="M51" s="67"/>
      <c r="N51" s="67"/>
      <c r="O51" s="67"/>
      <c r="P51" s="67"/>
    </row>
    <row r="52" spans="2:16" ht="18" customHeight="1">
      <c r="B52" s="67"/>
      <c r="C52" s="70"/>
      <c r="D52" s="69"/>
      <c r="E52" s="67"/>
      <c r="F52" s="67"/>
      <c r="G52" s="67"/>
      <c r="H52" s="67"/>
      <c r="I52" s="46"/>
      <c r="J52" s="67"/>
      <c r="K52" s="70"/>
      <c r="L52" s="69"/>
      <c r="M52" s="67"/>
      <c r="N52" s="67"/>
      <c r="O52" s="67"/>
      <c r="P52" s="67"/>
    </row>
  </sheetData>
  <mergeCells count="82">
    <mergeCell ref="C37:D37"/>
    <mergeCell ref="K31:L31"/>
    <mergeCell ref="K37:L37"/>
    <mergeCell ref="G2:H3"/>
    <mergeCell ref="O2:P3"/>
    <mergeCell ref="B18:D18"/>
    <mergeCell ref="B6:B17"/>
    <mergeCell ref="K6:K11"/>
    <mergeCell ref="K12:L12"/>
    <mergeCell ref="K14:L14"/>
    <mergeCell ref="K15:L15"/>
    <mergeCell ref="K16:K17"/>
    <mergeCell ref="K13:L13"/>
    <mergeCell ref="C16:C17"/>
    <mergeCell ref="C6:C11"/>
    <mergeCell ref="C15:D15"/>
    <mergeCell ref="K28:L28"/>
    <mergeCell ref="K33:L33"/>
    <mergeCell ref="C35:D35"/>
    <mergeCell ref="C34:D34"/>
    <mergeCell ref="K34:L34"/>
    <mergeCell ref="C31:D31"/>
    <mergeCell ref="C29:D29"/>
    <mergeCell ref="C28:D28"/>
    <mergeCell ref="C44:D44"/>
    <mergeCell ref="C47:D47"/>
    <mergeCell ref="K40:L40"/>
    <mergeCell ref="J42:L42"/>
    <mergeCell ref="C41:D41"/>
    <mergeCell ref="K41:L41"/>
    <mergeCell ref="K50:L50"/>
    <mergeCell ref="K48:L48"/>
    <mergeCell ref="K49:L49"/>
    <mergeCell ref="J48:J50"/>
    <mergeCell ref="K44:L44"/>
    <mergeCell ref="J46:J47"/>
    <mergeCell ref="K47:L47"/>
    <mergeCell ref="K46:L46"/>
    <mergeCell ref="J43:J44"/>
    <mergeCell ref="J45:L45"/>
    <mergeCell ref="K43:L43"/>
    <mergeCell ref="B48:B50"/>
    <mergeCell ref="C30:D30"/>
    <mergeCell ref="B46:B47"/>
    <mergeCell ref="C46:D46"/>
    <mergeCell ref="C43:D43"/>
    <mergeCell ref="C39:D39"/>
    <mergeCell ref="C36:D36"/>
    <mergeCell ref="C40:D40"/>
    <mergeCell ref="C38:D38"/>
    <mergeCell ref="C32:D32"/>
    <mergeCell ref="B43:B44"/>
    <mergeCell ref="B42:D42"/>
    <mergeCell ref="B45:D45"/>
    <mergeCell ref="C49:D49"/>
    <mergeCell ref="C50:D50"/>
    <mergeCell ref="C48:D48"/>
    <mergeCell ref="K25:L25"/>
    <mergeCell ref="B19:B41"/>
    <mergeCell ref="J19:J41"/>
    <mergeCell ref="C25:D25"/>
    <mergeCell ref="K26:L26"/>
    <mergeCell ref="K27:L27"/>
    <mergeCell ref="C26:D26"/>
    <mergeCell ref="K32:L32"/>
    <mergeCell ref="K39:L39"/>
    <mergeCell ref="K38:L38"/>
    <mergeCell ref="K35:L35"/>
    <mergeCell ref="K36:L36"/>
    <mergeCell ref="C27:D27"/>
    <mergeCell ref="C33:D33"/>
    <mergeCell ref="K29:L29"/>
    <mergeCell ref="K30:L30"/>
    <mergeCell ref="J4:L5"/>
    <mergeCell ref="J6:J17"/>
    <mergeCell ref="J18:L18"/>
    <mergeCell ref="K19:K24"/>
    <mergeCell ref="C14:D14"/>
    <mergeCell ref="C19:C24"/>
    <mergeCell ref="C12:D12"/>
    <mergeCell ref="C13:D13"/>
    <mergeCell ref="B4:D5"/>
  </mergeCells>
  <phoneticPr fontId="2"/>
  <printOptions gridLinesSet="0"/>
  <pageMargins left="0.59055118110236227" right="0.59055118110236227" top="0.78740157480314965" bottom="0.39370078740157483" header="0.51181102362204722" footer="0.19685039370078741"/>
  <pageSetup paperSize="9" firstPageNumber="2" orientation="portrait" useFirstPageNumber="1" verticalDpi="300" r:id="rId1"/>
  <headerFooter alignWithMargins="0"/>
  <colBreaks count="1" manualBreakCount="1">
    <brk id="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view="pageBreakPreview" zoomScaleNormal="85" zoomScaleSheetLayoutView="100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D2" sqref="D2"/>
    </sheetView>
  </sheetViews>
  <sheetFormatPr defaultColWidth="8" defaultRowHeight="12.75" customHeight="1"/>
  <cols>
    <col min="1" max="1" width="1.875" style="2" customWidth="1"/>
    <col min="2" max="2" width="8.75" style="2" customWidth="1"/>
    <col min="3" max="4" width="25.625" style="92" customWidth="1"/>
    <col min="5" max="6" width="25.625" style="2" customWidth="1"/>
    <col min="7" max="7" width="25.625" style="92" customWidth="1"/>
    <col min="8" max="8" width="4.125" style="91" customWidth="1"/>
    <col min="9" max="9" width="15" style="2" customWidth="1"/>
    <col min="10" max="16384" width="8" style="2"/>
  </cols>
  <sheetData>
    <row r="1" spans="2:9" ht="24" customHeight="1">
      <c r="B1" s="89" t="s">
        <v>128</v>
      </c>
      <c r="C1" s="90"/>
      <c r="D1" s="90"/>
      <c r="G1" s="90"/>
    </row>
    <row r="2" spans="2:9" ht="24" customHeight="1">
      <c r="B2" s="90"/>
      <c r="C2" s="90"/>
      <c r="D2" s="90"/>
      <c r="E2" s="92"/>
      <c r="F2" s="92"/>
      <c r="G2" s="93"/>
      <c r="H2" s="94" t="s">
        <v>109</v>
      </c>
      <c r="I2" s="90"/>
    </row>
    <row r="3" spans="2:9" ht="20.45" customHeight="1">
      <c r="B3" s="95"/>
      <c r="C3" s="226" t="s">
        <v>100</v>
      </c>
      <c r="D3" s="228" t="s">
        <v>101</v>
      </c>
      <c r="E3" s="96" t="s">
        <v>5</v>
      </c>
      <c r="F3" s="96" t="s">
        <v>6</v>
      </c>
      <c r="G3" s="231" t="s">
        <v>90</v>
      </c>
      <c r="H3" s="97"/>
      <c r="I3" s="90"/>
    </row>
    <row r="4" spans="2:9" ht="13.5" customHeight="1">
      <c r="B4" s="98" t="s">
        <v>108</v>
      </c>
      <c r="C4" s="227"/>
      <c r="D4" s="229"/>
      <c r="E4" s="99"/>
      <c r="F4" s="100"/>
      <c r="G4" s="232"/>
      <c r="H4" s="101"/>
    </row>
    <row r="5" spans="2:9" ht="14.25" customHeight="1">
      <c r="B5" s="102"/>
      <c r="C5" s="103" t="s">
        <v>0</v>
      </c>
      <c r="D5" s="104" t="s">
        <v>1</v>
      </c>
      <c r="E5" s="105" t="s">
        <v>49</v>
      </c>
      <c r="F5" s="106" t="s">
        <v>50</v>
      </c>
      <c r="G5" s="5" t="s">
        <v>91</v>
      </c>
      <c r="H5" s="107"/>
      <c r="I5" s="90"/>
    </row>
    <row r="6" spans="2:9" ht="12" customHeight="1">
      <c r="B6" s="108"/>
      <c r="C6" s="109"/>
      <c r="D6" s="110"/>
      <c r="E6" s="110"/>
      <c r="F6" s="111"/>
      <c r="G6" s="112"/>
      <c r="H6" s="101"/>
    </row>
    <row r="7" spans="2:9" ht="24" customHeight="1">
      <c r="B7" s="113" t="s">
        <v>8</v>
      </c>
      <c r="C7" s="114">
        <v>24790308</v>
      </c>
      <c r="D7" s="115">
        <v>27962889</v>
      </c>
      <c r="E7" s="115">
        <v>22733832</v>
      </c>
      <c r="F7" s="116">
        <v>5229057</v>
      </c>
      <c r="G7" s="7">
        <f>IF(C7-D7&gt;=0,"※    0",D7-C7)</f>
        <v>3172581</v>
      </c>
      <c r="H7" s="117" t="s">
        <v>9</v>
      </c>
      <c r="I7" s="90"/>
    </row>
    <row r="8" spans="2:9" ht="24" customHeight="1">
      <c r="B8" s="118" t="s">
        <v>10</v>
      </c>
      <c r="C8" s="119">
        <v>32463929</v>
      </c>
      <c r="D8" s="120">
        <v>46677039</v>
      </c>
      <c r="E8" s="120">
        <v>38691472</v>
      </c>
      <c r="F8" s="121">
        <v>7985567</v>
      </c>
      <c r="G8" s="6">
        <f>IF(C8-D8&gt;=0,"※    0",D8-C8)</f>
        <v>14213110</v>
      </c>
      <c r="H8" s="122" t="s">
        <v>11</v>
      </c>
      <c r="I8" s="90"/>
    </row>
    <row r="9" spans="2:9" ht="24" customHeight="1">
      <c r="B9" s="118" t="s">
        <v>12</v>
      </c>
      <c r="C9" s="119">
        <v>76581715</v>
      </c>
      <c r="D9" s="120">
        <v>60788458</v>
      </c>
      <c r="E9" s="120">
        <v>50851580</v>
      </c>
      <c r="F9" s="121">
        <v>9936878</v>
      </c>
      <c r="G9" s="6" t="str">
        <f>IF(C9-D9&gt;=0,"※    0",D9-C9)</f>
        <v>※    0</v>
      </c>
      <c r="H9" s="122" t="s">
        <v>12</v>
      </c>
      <c r="I9" s="90"/>
    </row>
    <row r="10" spans="2:9" ht="24" customHeight="1">
      <c r="B10" s="118" t="s">
        <v>13</v>
      </c>
      <c r="C10" s="119">
        <v>52480474</v>
      </c>
      <c r="D10" s="120">
        <v>79581741</v>
      </c>
      <c r="E10" s="120">
        <v>68278870</v>
      </c>
      <c r="F10" s="121">
        <v>11302871</v>
      </c>
      <c r="G10" s="6">
        <f t="shared" ref="G10:G29" si="0">IF(C10-D10&gt;=0,"※    0",D10-C10)</f>
        <v>27101267</v>
      </c>
      <c r="H10" s="122" t="s">
        <v>14</v>
      </c>
      <c r="I10" s="90"/>
    </row>
    <row r="11" spans="2:9" ht="24" customHeight="1">
      <c r="B11" s="118" t="s">
        <v>15</v>
      </c>
      <c r="C11" s="119">
        <v>34142543</v>
      </c>
      <c r="D11" s="120">
        <v>52920531</v>
      </c>
      <c r="E11" s="123">
        <v>44244175</v>
      </c>
      <c r="F11" s="121">
        <v>8676356</v>
      </c>
      <c r="G11" s="6">
        <f t="shared" si="0"/>
        <v>18777988</v>
      </c>
      <c r="H11" s="122" t="s">
        <v>16</v>
      </c>
      <c r="I11" s="90"/>
    </row>
    <row r="12" spans="2:9" ht="24" customHeight="1">
      <c r="B12" s="118" t="s">
        <v>17</v>
      </c>
      <c r="C12" s="119">
        <v>24736758</v>
      </c>
      <c r="D12" s="120">
        <v>52165032</v>
      </c>
      <c r="E12" s="123">
        <v>43986884</v>
      </c>
      <c r="F12" s="121">
        <v>8178148</v>
      </c>
      <c r="G12" s="6">
        <f t="shared" si="0"/>
        <v>27428274</v>
      </c>
      <c r="H12" s="122" t="s">
        <v>18</v>
      </c>
      <c r="I12" s="90"/>
    </row>
    <row r="13" spans="2:9" ht="24" customHeight="1">
      <c r="B13" s="118" t="s">
        <v>19</v>
      </c>
      <c r="C13" s="119">
        <v>27621918</v>
      </c>
      <c r="D13" s="120">
        <v>68110302</v>
      </c>
      <c r="E13" s="123">
        <v>57305868</v>
      </c>
      <c r="F13" s="121">
        <v>10804434</v>
      </c>
      <c r="G13" s="6">
        <f t="shared" si="0"/>
        <v>40488384</v>
      </c>
      <c r="H13" s="122" t="s">
        <v>20</v>
      </c>
      <c r="I13" s="90"/>
    </row>
    <row r="14" spans="2:9" ht="24" customHeight="1">
      <c r="B14" s="118" t="s">
        <v>21</v>
      </c>
      <c r="C14" s="119">
        <v>57330562</v>
      </c>
      <c r="D14" s="120">
        <v>117634244</v>
      </c>
      <c r="E14" s="123">
        <v>97675658</v>
      </c>
      <c r="F14" s="121">
        <v>19958586</v>
      </c>
      <c r="G14" s="6">
        <f t="shared" si="0"/>
        <v>60303682</v>
      </c>
      <c r="H14" s="122" t="s">
        <v>22</v>
      </c>
      <c r="I14" s="90"/>
    </row>
    <row r="15" spans="2:9" ht="24" customHeight="1">
      <c r="B15" s="118" t="s">
        <v>23</v>
      </c>
      <c r="C15" s="119">
        <v>52103809</v>
      </c>
      <c r="D15" s="120">
        <v>92144169</v>
      </c>
      <c r="E15" s="123">
        <v>77794167</v>
      </c>
      <c r="F15" s="121">
        <v>14350002</v>
      </c>
      <c r="G15" s="6">
        <f t="shared" si="0"/>
        <v>40040360</v>
      </c>
      <c r="H15" s="122" t="s">
        <v>24</v>
      </c>
      <c r="I15" s="90"/>
    </row>
    <row r="16" spans="2:9" ht="24" customHeight="1">
      <c r="B16" s="118" t="s">
        <v>25</v>
      </c>
      <c r="C16" s="119">
        <v>44567433</v>
      </c>
      <c r="D16" s="120">
        <v>60416923</v>
      </c>
      <c r="E16" s="120">
        <v>50739661</v>
      </c>
      <c r="F16" s="121">
        <v>9677262</v>
      </c>
      <c r="G16" s="6">
        <f t="shared" si="0"/>
        <v>15849490</v>
      </c>
      <c r="H16" s="122" t="s">
        <v>26</v>
      </c>
      <c r="I16" s="90"/>
    </row>
    <row r="17" spans="2:9" ht="24" customHeight="1">
      <c r="B17" s="118" t="s">
        <v>27</v>
      </c>
      <c r="C17" s="119">
        <v>83058355</v>
      </c>
      <c r="D17" s="120">
        <v>153681605</v>
      </c>
      <c r="E17" s="120">
        <v>129245853</v>
      </c>
      <c r="F17" s="121">
        <v>24435752</v>
      </c>
      <c r="G17" s="6">
        <f t="shared" si="0"/>
        <v>70623250</v>
      </c>
      <c r="H17" s="122" t="s">
        <v>28</v>
      </c>
      <c r="I17" s="90"/>
    </row>
    <row r="18" spans="2:9" ht="24" customHeight="1">
      <c r="B18" s="118" t="s">
        <v>29</v>
      </c>
      <c r="C18" s="119">
        <v>123873745</v>
      </c>
      <c r="D18" s="120">
        <v>173495145</v>
      </c>
      <c r="E18" s="123">
        <v>144683404</v>
      </c>
      <c r="F18" s="121">
        <v>28811741</v>
      </c>
      <c r="G18" s="6">
        <f t="shared" si="0"/>
        <v>49621400</v>
      </c>
      <c r="H18" s="122" t="s">
        <v>30</v>
      </c>
      <c r="I18" s="90"/>
    </row>
    <row r="19" spans="2:9" ht="24" customHeight="1">
      <c r="B19" s="118" t="s">
        <v>31</v>
      </c>
      <c r="C19" s="119">
        <v>50759728</v>
      </c>
      <c r="D19" s="120">
        <v>53234450</v>
      </c>
      <c r="E19" s="120">
        <v>45182930</v>
      </c>
      <c r="F19" s="121">
        <v>8051520</v>
      </c>
      <c r="G19" s="6">
        <f t="shared" si="0"/>
        <v>2474722</v>
      </c>
      <c r="H19" s="122" t="s">
        <v>32</v>
      </c>
      <c r="I19" s="90"/>
    </row>
    <row r="20" spans="2:9" ht="24" customHeight="1">
      <c r="B20" s="118" t="s">
        <v>33</v>
      </c>
      <c r="C20" s="119">
        <v>37133393</v>
      </c>
      <c r="D20" s="120">
        <v>71602112</v>
      </c>
      <c r="E20" s="120">
        <v>61090367</v>
      </c>
      <c r="F20" s="121">
        <v>10511745</v>
      </c>
      <c r="G20" s="6">
        <f t="shared" si="0"/>
        <v>34468719</v>
      </c>
      <c r="H20" s="122" t="s">
        <v>11</v>
      </c>
      <c r="I20" s="90"/>
    </row>
    <row r="21" spans="2:9" ht="24" customHeight="1">
      <c r="B21" s="118" t="s">
        <v>34</v>
      </c>
      <c r="C21" s="119">
        <v>69069455</v>
      </c>
      <c r="D21" s="120">
        <v>113742921</v>
      </c>
      <c r="E21" s="120">
        <v>95048943</v>
      </c>
      <c r="F21" s="121">
        <v>18693978</v>
      </c>
      <c r="G21" s="6">
        <f t="shared" si="0"/>
        <v>44673466</v>
      </c>
      <c r="H21" s="122" t="s">
        <v>35</v>
      </c>
      <c r="I21" s="90"/>
    </row>
    <row r="22" spans="2:9" ht="24" customHeight="1">
      <c r="B22" s="118" t="s">
        <v>36</v>
      </c>
      <c r="C22" s="119">
        <v>35580356</v>
      </c>
      <c r="D22" s="120">
        <v>66249902</v>
      </c>
      <c r="E22" s="120">
        <v>56122135</v>
      </c>
      <c r="F22" s="121">
        <v>10127767</v>
      </c>
      <c r="G22" s="6">
        <f t="shared" si="0"/>
        <v>30669546</v>
      </c>
      <c r="H22" s="122" t="s">
        <v>37</v>
      </c>
      <c r="I22" s="90"/>
    </row>
    <row r="23" spans="2:9" ht="24" customHeight="1">
      <c r="B23" s="118" t="s">
        <v>38</v>
      </c>
      <c r="C23" s="119">
        <v>33272331</v>
      </c>
      <c r="D23" s="120">
        <v>84928490</v>
      </c>
      <c r="E23" s="120">
        <v>71975094</v>
      </c>
      <c r="F23" s="121">
        <v>12953396</v>
      </c>
      <c r="G23" s="6">
        <f t="shared" si="0"/>
        <v>51656159</v>
      </c>
      <c r="H23" s="122" t="s">
        <v>38</v>
      </c>
      <c r="I23" s="90"/>
    </row>
    <row r="24" spans="2:9" ht="24" customHeight="1">
      <c r="B24" s="118" t="s">
        <v>39</v>
      </c>
      <c r="C24" s="119">
        <v>19880383</v>
      </c>
      <c r="D24" s="120">
        <v>58136112</v>
      </c>
      <c r="E24" s="120">
        <v>48981631</v>
      </c>
      <c r="F24" s="121">
        <v>9154481</v>
      </c>
      <c r="G24" s="6">
        <f t="shared" si="0"/>
        <v>38255729</v>
      </c>
      <c r="H24" s="122" t="s">
        <v>40</v>
      </c>
      <c r="I24" s="90"/>
    </row>
    <row r="25" spans="2:9" ht="24" customHeight="1">
      <c r="B25" s="118" t="s">
        <v>41</v>
      </c>
      <c r="C25" s="119">
        <v>53143053</v>
      </c>
      <c r="D25" s="120">
        <v>124940370</v>
      </c>
      <c r="E25" s="120">
        <v>105339994</v>
      </c>
      <c r="F25" s="121">
        <v>19600376</v>
      </c>
      <c r="G25" s="6">
        <f t="shared" si="0"/>
        <v>71797317</v>
      </c>
      <c r="H25" s="122" t="s">
        <v>42</v>
      </c>
      <c r="I25" s="90"/>
    </row>
    <row r="26" spans="2:9" ht="24" customHeight="1">
      <c r="B26" s="118" t="s">
        <v>43</v>
      </c>
      <c r="C26" s="119">
        <v>73744099</v>
      </c>
      <c r="D26" s="120">
        <v>159850978</v>
      </c>
      <c r="E26" s="120">
        <v>132924985</v>
      </c>
      <c r="F26" s="121">
        <v>26925993</v>
      </c>
      <c r="G26" s="6">
        <f t="shared" si="0"/>
        <v>86106879</v>
      </c>
      <c r="H26" s="122" t="s">
        <v>44</v>
      </c>
      <c r="I26" s="90"/>
    </row>
    <row r="27" spans="2:9" ht="24" customHeight="1">
      <c r="B27" s="118" t="s">
        <v>45</v>
      </c>
      <c r="C27" s="119">
        <v>57950708</v>
      </c>
      <c r="D27" s="120">
        <v>164225319</v>
      </c>
      <c r="E27" s="120">
        <v>137069903</v>
      </c>
      <c r="F27" s="121">
        <v>27155416</v>
      </c>
      <c r="G27" s="6">
        <f t="shared" si="0"/>
        <v>106274611</v>
      </c>
      <c r="H27" s="122" t="s">
        <v>46</v>
      </c>
      <c r="I27" s="90"/>
    </row>
    <row r="28" spans="2:9" ht="24" customHeight="1">
      <c r="B28" s="118" t="s">
        <v>115</v>
      </c>
      <c r="C28" s="119">
        <v>39692792</v>
      </c>
      <c r="D28" s="120">
        <v>114141544</v>
      </c>
      <c r="E28" s="120">
        <v>94904471</v>
      </c>
      <c r="F28" s="121">
        <v>19237073</v>
      </c>
      <c r="G28" s="6">
        <f t="shared" si="0"/>
        <v>74448752</v>
      </c>
      <c r="H28" s="124" t="s">
        <v>95</v>
      </c>
      <c r="I28" s="90"/>
    </row>
    <row r="29" spans="2:9" ht="24" customHeight="1">
      <c r="B29" s="125" t="s">
        <v>47</v>
      </c>
      <c r="C29" s="126">
        <v>62309414</v>
      </c>
      <c r="D29" s="127">
        <v>156130124</v>
      </c>
      <c r="E29" s="128">
        <v>128851997</v>
      </c>
      <c r="F29" s="129">
        <v>27278127</v>
      </c>
      <c r="G29" s="8">
        <f t="shared" si="0"/>
        <v>93820710</v>
      </c>
      <c r="H29" s="130" t="s">
        <v>22</v>
      </c>
      <c r="I29" s="90"/>
    </row>
    <row r="30" spans="2:9" ht="24" customHeight="1">
      <c r="B30" s="131" t="s">
        <v>48</v>
      </c>
      <c r="C30" s="132">
        <f>SUM(C7:C29)</f>
        <v>1166287261</v>
      </c>
      <c r="D30" s="133">
        <f>SUM(D7:D29)</f>
        <v>2152760400</v>
      </c>
      <c r="E30" s="133">
        <f>SUM(E7:E29)</f>
        <v>1803723874</v>
      </c>
      <c r="F30" s="134">
        <f>SUM(F7:F29)</f>
        <v>349036526</v>
      </c>
      <c r="G30" s="135">
        <f>SUM(G7:G29)</f>
        <v>1002266396</v>
      </c>
      <c r="H30" s="136" t="s">
        <v>48</v>
      </c>
      <c r="I30" s="90"/>
    </row>
    <row r="31" spans="2:9" ht="24" customHeight="1">
      <c r="E31" s="137"/>
      <c r="F31" s="230" t="s">
        <v>65</v>
      </c>
      <c r="G31" s="230"/>
    </row>
    <row r="32" spans="2:9" ht="12.75" customHeight="1">
      <c r="D32" s="138"/>
    </row>
    <row r="33" spans="4:12" ht="12.75" customHeight="1">
      <c r="D33" s="138"/>
    </row>
    <row r="34" spans="4:12" ht="12.75" customHeight="1">
      <c r="D34" s="138"/>
    </row>
    <row r="35" spans="4:12" ht="12.75" customHeight="1">
      <c r="D35" s="138"/>
    </row>
    <row r="36" spans="4:12" ht="12.75" customHeight="1">
      <c r="D36" s="138"/>
      <c r="E36" s="137"/>
    </row>
    <row r="37" spans="4:12" ht="12.75" customHeight="1">
      <c r="D37" s="138"/>
    </row>
    <row r="38" spans="4:12" ht="12.75" customHeight="1">
      <c r="D38" s="138"/>
    </row>
    <row r="39" spans="4:12" ht="12.75" customHeight="1">
      <c r="D39" s="138"/>
      <c r="E39" s="137"/>
    </row>
    <row r="40" spans="4:12" ht="12.75" customHeight="1">
      <c r="D40" s="138"/>
    </row>
    <row r="41" spans="4:12" ht="12.75" customHeight="1">
      <c r="D41" s="138"/>
    </row>
    <row r="42" spans="4:12" ht="12.75" customHeight="1">
      <c r="D42" s="138"/>
      <c r="L42" s="137"/>
    </row>
    <row r="43" spans="4:12" ht="12.75" customHeight="1">
      <c r="D43" s="138"/>
    </row>
    <row r="44" spans="4:12" ht="12.75" customHeight="1">
      <c r="D44" s="138"/>
    </row>
    <row r="45" spans="4:12" ht="12.75" customHeight="1">
      <c r="D45" s="138"/>
    </row>
    <row r="46" spans="4:12" ht="12.75" customHeight="1">
      <c r="D46" s="138"/>
    </row>
    <row r="47" spans="4:12" ht="12.75" customHeight="1">
      <c r="D47" s="138"/>
      <c r="E47" s="137"/>
    </row>
    <row r="48" spans="4:12" ht="12.75" customHeight="1">
      <c r="D48" s="138"/>
    </row>
    <row r="49" spans="4:4" ht="12.75" customHeight="1">
      <c r="D49" s="138"/>
    </row>
    <row r="50" spans="4:4" ht="12.75" customHeight="1">
      <c r="D50" s="138"/>
    </row>
    <row r="51" spans="4:4" ht="12.75" customHeight="1">
      <c r="D51" s="138"/>
    </row>
    <row r="52" spans="4:4" ht="12.75" customHeight="1">
      <c r="D52" s="138"/>
    </row>
    <row r="53" spans="4:4" ht="12.75" customHeight="1">
      <c r="D53" s="138"/>
    </row>
    <row r="54" spans="4:4" ht="12.75" customHeight="1">
      <c r="D54" s="138"/>
    </row>
    <row r="55" spans="4:4" ht="12.75" customHeight="1">
      <c r="D55" s="138"/>
    </row>
  </sheetData>
  <mergeCells count="4">
    <mergeCell ref="C3:C4"/>
    <mergeCell ref="D3:D4"/>
    <mergeCell ref="F31:G31"/>
    <mergeCell ref="G3:G4"/>
  </mergeCells>
  <phoneticPr fontId="2"/>
  <printOptions gridLinesSet="0"/>
  <pageMargins left="0.78740157480314965" right="0.78740157480314965" top="1.1811023622047245" bottom="0.78740157480314965" header="0.51181102362204722" footer="0.51181102362204722"/>
  <pageSetup paperSize="9" scale="70" firstPageNumber="4" fitToWidth="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Administrator</cp:lastModifiedBy>
  <cp:revision>46</cp:revision>
  <cp:lastPrinted>2019-08-01T00:28:31Z</cp:lastPrinted>
  <dcterms:created xsi:type="dcterms:W3CDTF">1998-06-16T00:50:34Z</dcterms:created>
  <dcterms:modified xsi:type="dcterms:W3CDTF">2019-08-01T01:40:22Z</dcterms:modified>
</cp:coreProperties>
</file>