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調査第２課\30共用フォルダ\01 広報・印刷関係\21ホームページ\30.08.06 30当初算定\"/>
    </mc:Choice>
  </mc:AlternateContent>
  <bookViews>
    <workbookView xWindow="-15" yWindow="-15" windowWidth="9600" windowHeight="11940" tabRatio="599" activeTab="1"/>
  </bookViews>
  <sheets>
    <sheet name="総括表" sheetId="1" r:id="rId1"/>
    <sheet name="区別算定結果" sheetId="2" r:id="rId2"/>
  </sheets>
  <definedNames>
    <definedName name="_xlnm.Print_Area" localSheetId="1">区別算定結果!$B$1:$H$31</definedName>
    <definedName name="_xlnm.Print_Area" localSheetId="0">総括表!$B$1:$P$48</definedName>
  </definedNames>
  <calcPr calcId="152511"/>
</workbook>
</file>

<file path=xl/calcChain.xml><?xml version="1.0" encoding="utf-8"?>
<calcChain xmlns="http://schemas.openxmlformats.org/spreadsheetml/2006/main">
  <c r="G9" i="2" l="1"/>
  <c r="G8" i="2"/>
  <c r="G7" i="2"/>
  <c r="M19" i="1" l="1"/>
  <c r="F47" i="1"/>
  <c r="G43" i="1"/>
  <c r="F39" i="1"/>
  <c r="G41" i="1"/>
  <c r="G40" i="1"/>
  <c r="E39" i="1"/>
  <c r="G39" i="1" s="1"/>
  <c r="G38" i="1"/>
  <c r="G37" i="1"/>
  <c r="G35" i="1"/>
  <c r="G34" i="1"/>
  <c r="G33" i="1"/>
  <c r="G32" i="1"/>
  <c r="G30" i="1"/>
  <c r="G29" i="1"/>
  <c r="G28" i="1"/>
  <c r="G27" i="1"/>
  <c r="G26" i="1"/>
  <c r="G25" i="1"/>
  <c r="G24" i="1"/>
  <c r="H21" i="1"/>
  <c r="H20" i="1"/>
  <c r="H19" i="1"/>
  <c r="F23" i="1"/>
  <c r="G21" i="1"/>
  <c r="G20" i="1"/>
  <c r="G19" i="1"/>
  <c r="G14" i="1"/>
  <c r="H8" i="1"/>
  <c r="H7" i="1"/>
  <c r="H6" i="1"/>
  <c r="G8" i="1"/>
  <c r="G6" i="1"/>
  <c r="G7" i="1"/>
  <c r="F11" i="1"/>
  <c r="F13" i="1" s="1"/>
  <c r="F15" i="1" s="1"/>
  <c r="E11" i="1"/>
  <c r="G11" i="1" s="1"/>
  <c r="E13" i="1" l="1"/>
  <c r="M13" i="1" s="1"/>
  <c r="F16" i="1"/>
  <c r="F17" i="1" s="1"/>
  <c r="F31" i="1"/>
  <c r="M37" i="1"/>
  <c r="H13" i="1" l="1"/>
  <c r="E15" i="1"/>
  <c r="G15" i="1" s="1"/>
  <c r="G13" i="1"/>
  <c r="F36" i="1"/>
  <c r="E30" i="2"/>
  <c r="H33" i="1"/>
  <c r="F18" i="1" l="1"/>
  <c r="H38" i="1"/>
  <c r="F42" i="1" l="1"/>
  <c r="E23" i="1"/>
  <c r="G23" i="1" s="1"/>
  <c r="M38" i="1"/>
  <c r="O38" i="1" s="1"/>
  <c r="P38" i="1" s="1"/>
  <c r="E45" i="1" l="1"/>
  <c r="H43" i="1"/>
  <c r="H41" i="1"/>
  <c r="H40" i="1"/>
  <c r="H39" i="1"/>
  <c r="E31" i="1"/>
  <c r="G31" i="1" s="1"/>
  <c r="H35" i="1"/>
  <c r="H34" i="1"/>
  <c r="H32" i="1"/>
  <c r="H30" i="1"/>
  <c r="H29" i="1"/>
  <c r="H28" i="1"/>
  <c r="H27" i="1"/>
  <c r="H26" i="1"/>
  <c r="H25" i="1"/>
  <c r="H24" i="1"/>
  <c r="G9" i="1"/>
  <c r="G10" i="1"/>
  <c r="N11" i="1"/>
  <c r="N13" i="1" s="1"/>
  <c r="N23" i="1"/>
  <c r="N31" i="1" s="1"/>
  <c r="N36" i="1" s="1"/>
  <c r="N18" i="1" s="1"/>
  <c r="N39" i="1"/>
  <c r="M41" i="1"/>
  <c r="O41" i="1" s="1"/>
  <c r="P41" i="1" s="1"/>
  <c r="M40" i="1"/>
  <c r="O40" i="1" s="1"/>
  <c r="P40" i="1" s="1"/>
  <c r="O37" i="1"/>
  <c r="P37" i="1" s="1"/>
  <c r="M32" i="1"/>
  <c r="O32" i="1" s="1"/>
  <c r="P32" i="1" s="1"/>
  <c r="M33" i="1"/>
  <c r="O33" i="1" s="1"/>
  <c r="P33" i="1" s="1"/>
  <c r="M34" i="1"/>
  <c r="O34" i="1" s="1"/>
  <c r="P34" i="1" s="1"/>
  <c r="M35" i="1"/>
  <c r="M30" i="1"/>
  <c r="O30" i="1" s="1"/>
  <c r="P30" i="1" s="1"/>
  <c r="M29" i="1"/>
  <c r="O29" i="1" s="1"/>
  <c r="P29" i="1" s="1"/>
  <c r="M28" i="1"/>
  <c r="O28" i="1" s="1"/>
  <c r="P28" i="1" s="1"/>
  <c r="M27" i="1"/>
  <c r="O27" i="1" s="1"/>
  <c r="P27" i="1" s="1"/>
  <c r="M26" i="1"/>
  <c r="O26" i="1" s="1"/>
  <c r="P26" i="1" s="1"/>
  <c r="M25" i="1"/>
  <c r="O25" i="1" s="1"/>
  <c r="P25" i="1" s="1"/>
  <c r="M24" i="1"/>
  <c r="O24" i="1" s="1"/>
  <c r="P24" i="1" s="1"/>
  <c r="M22" i="1"/>
  <c r="O22" i="1" s="1"/>
  <c r="M21" i="1"/>
  <c r="O21" i="1" s="1"/>
  <c r="P21" i="1" s="1"/>
  <c r="M20" i="1"/>
  <c r="O20" i="1" s="1"/>
  <c r="P20" i="1" s="1"/>
  <c r="O19" i="1"/>
  <c r="P19" i="1" s="1"/>
  <c r="M14" i="1"/>
  <c r="O14" i="1" s="1"/>
  <c r="P14" i="1" s="1"/>
  <c r="M10" i="1"/>
  <c r="O10" i="1" s="1"/>
  <c r="M9" i="1"/>
  <c r="O9" i="1" s="1"/>
  <c r="M8" i="1"/>
  <c r="O8" i="1" s="1"/>
  <c r="P8" i="1" s="1"/>
  <c r="M7" i="1"/>
  <c r="O7" i="1" s="1"/>
  <c r="P7" i="1" s="1"/>
  <c r="M6" i="1"/>
  <c r="O6" i="1" s="1"/>
  <c r="P6" i="1" s="1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F30" i="2"/>
  <c r="C30" i="2"/>
  <c r="M12" i="1"/>
  <c r="N12" i="1" s="1"/>
  <c r="M43" i="1"/>
  <c r="G22" i="1"/>
  <c r="M45" i="1" l="1"/>
  <c r="G45" i="1"/>
  <c r="H45" i="1"/>
  <c r="N42" i="1"/>
  <c r="N45" i="1" s="1"/>
  <c r="O35" i="1"/>
  <c r="P35" i="1" s="1"/>
  <c r="M39" i="1"/>
  <c r="O39" i="1" s="1"/>
  <c r="P39" i="1" s="1"/>
  <c r="D30" i="2"/>
  <c r="G30" i="2"/>
  <c r="N15" i="1"/>
  <c r="N16" i="1" s="1"/>
  <c r="N17" i="1" s="1"/>
  <c r="N46" i="1" s="1"/>
  <c r="E36" i="1"/>
  <c r="M31" i="1"/>
  <c r="H31" i="1"/>
  <c r="H23" i="1"/>
  <c r="M23" i="1"/>
  <c r="O23" i="1" s="1"/>
  <c r="P23" i="1" s="1"/>
  <c r="M11" i="1"/>
  <c r="O11" i="1" s="1"/>
  <c r="P11" i="1" s="1"/>
  <c r="H11" i="1"/>
  <c r="O45" i="1" l="1"/>
  <c r="P45" i="1" s="1"/>
  <c r="E18" i="1"/>
  <c r="G18" i="1" s="1"/>
  <c r="G36" i="1"/>
  <c r="O13" i="1"/>
  <c r="P13" i="1" s="1"/>
  <c r="N47" i="1"/>
  <c r="M36" i="1"/>
  <c r="O36" i="1" s="1"/>
  <c r="P36" i="1" s="1"/>
  <c r="O31" i="1"/>
  <c r="P31" i="1" s="1"/>
  <c r="H36" i="1"/>
  <c r="H15" i="1"/>
  <c r="E16" i="1"/>
  <c r="G16" i="1" s="1"/>
  <c r="M15" i="1"/>
  <c r="O15" i="1" s="1"/>
  <c r="P15" i="1" s="1"/>
  <c r="H16" i="1" l="1"/>
  <c r="M18" i="1"/>
  <c r="O18" i="1" s="1"/>
  <c r="P18" i="1" s="1"/>
  <c r="E42" i="1"/>
  <c r="E44" i="1" s="1"/>
  <c r="G44" i="1" s="1"/>
  <c r="H18" i="1"/>
  <c r="E17" i="1"/>
  <c r="M16" i="1"/>
  <c r="O16" i="1" s="1"/>
  <c r="P16" i="1" s="1"/>
  <c r="H17" i="1" l="1"/>
  <c r="G17" i="1"/>
  <c r="M17" i="1"/>
  <c r="O17" i="1" s="1"/>
  <c r="P17" i="1" s="1"/>
  <c r="E46" i="1"/>
  <c r="M42" i="1"/>
  <c r="O42" i="1" s="1"/>
  <c r="P42" i="1" s="1"/>
  <c r="H46" i="1" l="1"/>
  <c r="G46" i="1"/>
  <c r="E47" i="1"/>
  <c r="M46" i="1"/>
  <c r="O46" i="1" s="1"/>
  <c r="P46" i="1" s="1"/>
  <c r="M44" i="1"/>
  <c r="H44" i="1"/>
  <c r="M47" i="1" l="1"/>
  <c r="O47" i="1" s="1"/>
  <c r="P47" i="1" s="1"/>
  <c r="G47" i="1"/>
  <c r="H47" i="1"/>
</calcChain>
</file>

<file path=xl/sharedStrings.xml><?xml version="1.0" encoding="utf-8"?>
<sst xmlns="http://schemas.openxmlformats.org/spreadsheetml/2006/main" count="205" uniqueCount="121">
  <si>
    <t>Ａ</t>
  </si>
  <si>
    <t>Ｂ</t>
  </si>
  <si>
    <t>地方消費税交付金</t>
  </si>
  <si>
    <t>自動車取得税交付金</t>
  </si>
  <si>
    <t>交通安全対策特別交付金</t>
  </si>
  <si>
    <t>内</t>
  </si>
  <si>
    <t>訳</t>
  </si>
  <si>
    <t>―</t>
  </si>
  <si>
    <t>千代田</t>
  </si>
  <si>
    <t>千</t>
  </si>
  <si>
    <t>中  央</t>
  </si>
  <si>
    <t>中</t>
  </si>
  <si>
    <t>港</t>
  </si>
  <si>
    <t>新  宿</t>
  </si>
  <si>
    <t>新</t>
  </si>
  <si>
    <t>文  京</t>
  </si>
  <si>
    <t>文</t>
  </si>
  <si>
    <t>台  東</t>
  </si>
  <si>
    <t>台</t>
  </si>
  <si>
    <t>墨  田</t>
  </si>
  <si>
    <t>墨</t>
  </si>
  <si>
    <t>江  東</t>
  </si>
  <si>
    <t>江</t>
  </si>
  <si>
    <t>品  川</t>
  </si>
  <si>
    <t>品</t>
  </si>
  <si>
    <t>目  黒</t>
  </si>
  <si>
    <t>目</t>
  </si>
  <si>
    <t>大  田</t>
  </si>
  <si>
    <t>大</t>
  </si>
  <si>
    <t>世田谷</t>
  </si>
  <si>
    <t>世</t>
  </si>
  <si>
    <t>渋  谷</t>
  </si>
  <si>
    <t>渋</t>
  </si>
  <si>
    <t>中  野</t>
  </si>
  <si>
    <t>杉  並</t>
  </si>
  <si>
    <t>杉</t>
  </si>
  <si>
    <t>豊  島</t>
  </si>
  <si>
    <t>豊</t>
  </si>
  <si>
    <t>北</t>
  </si>
  <si>
    <t>荒  川</t>
  </si>
  <si>
    <t>荒</t>
  </si>
  <si>
    <t>板  橋</t>
  </si>
  <si>
    <t>板</t>
  </si>
  <si>
    <t>練  馬</t>
  </si>
  <si>
    <t>練</t>
  </si>
  <si>
    <t>足  立</t>
  </si>
  <si>
    <t>足</t>
  </si>
  <si>
    <t>江戸川</t>
  </si>
  <si>
    <t>計</t>
  </si>
  <si>
    <t>経常的経費</t>
  </si>
  <si>
    <t>投資的経費</t>
  </si>
  <si>
    <t>自動車重量譲与税</t>
  </si>
  <si>
    <t>利子割交付金</t>
  </si>
  <si>
    <t>合計</t>
  </si>
  <si>
    <t>普通交付金</t>
  </si>
  <si>
    <t>特別交付金</t>
  </si>
  <si>
    <t>市町村民税法人分</t>
  </si>
  <si>
    <t>特別土地保有税</t>
  </si>
  <si>
    <t>区分</t>
  </si>
  <si>
    <t>特別区民税</t>
  </si>
  <si>
    <t>軽自動車税</t>
  </si>
  <si>
    <t>特別区たばこ税</t>
  </si>
  <si>
    <t>鉱産税</t>
  </si>
  <si>
    <t>小計</t>
  </si>
  <si>
    <t>ウ ＝ ア － イ</t>
    <phoneticPr fontId="2"/>
  </si>
  <si>
    <t>※　財源不足額が生じていないため不交付となる。</t>
    <rPh sb="2" eb="4">
      <t>ザイゲン</t>
    </rPh>
    <rPh sb="4" eb="6">
      <t>ブソク</t>
    </rPh>
    <rPh sb="6" eb="7">
      <t>ガク</t>
    </rPh>
    <rPh sb="8" eb="9">
      <t>ショウ</t>
    </rPh>
    <rPh sb="16" eb="19">
      <t>フコウフ</t>
    </rPh>
    <phoneticPr fontId="2"/>
  </si>
  <si>
    <t>配当割交付金</t>
    <rPh sb="0" eb="2">
      <t>ハイトウ</t>
    </rPh>
    <rPh sb="2" eb="3">
      <t>ワ</t>
    </rPh>
    <phoneticPr fontId="2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</si>
  <si>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</si>
  <si>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普通交付金分　Ａ×95％</t>
    <rPh sb="0" eb="2">
      <t>フツウ</t>
    </rPh>
    <rPh sb="2" eb="5">
      <t>コウフキン</t>
    </rPh>
    <rPh sb="5" eb="6">
      <t>ブン</t>
    </rPh>
    <phoneticPr fontId="2"/>
  </si>
  <si>
    <t>特別交付金分　Ａ× 5％</t>
    <rPh sb="0" eb="2">
      <t>トクベツ</t>
    </rPh>
    <rPh sb="2" eb="5">
      <t>コウフキン</t>
    </rPh>
    <rPh sb="5" eb="6">
      <t>ブン</t>
    </rPh>
    <phoneticPr fontId="2"/>
  </si>
  <si>
    <t>（１）　対前年度当初算定比較</t>
    <rPh sb="4" eb="5">
      <t>タイ</t>
    </rPh>
    <rPh sb="5" eb="8">
      <t>ゼンネンド</t>
    </rPh>
    <rPh sb="8" eb="10">
      <t>トウショ</t>
    </rPh>
    <rPh sb="10" eb="12">
      <t>サンテイ</t>
    </rPh>
    <rPh sb="12" eb="14">
      <t>ヒカク</t>
    </rPh>
    <phoneticPr fontId="2"/>
  </si>
  <si>
    <t>（２）　対当初見込比較</t>
    <rPh sb="4" eb="5">
      <t>タイ</t>
    </rPh>
    <rPh sb="5" eb="7">
      <t>トウショ</t>
    </rPh>
    <rPh sb="7" eb="9">
      <t>ミコ</t>
    </rPh>
    <rPh sb="9" eb="11">
      <t>ヒカク</t>
    </rPh>
    <phoneticPr fontId="2"/>
  </si>
  <si>
    <t>差引増(△)減額</t>
    <rPh sb="0" eb="2">
      <t>サシヒキ</t>
    </rPh>
    <phoneticPr fontId="2"/>
  </si>
  <si>
    <t>増(△)減率</t>
    <phoneticPr fontId="2"/>
  </si>
  <si>
    <t>交付金の総額</t>
    <rPh sb="0" eb="3">
      <t>コウフキン</t>
    </rPh>
    <rPh sb="4" eb="6">
      <t>ソウガク</t>
    </rPh>
    <phoneticPr fontId="2"/>
  </si>
  <si>
    <t>たばこ税調整額</t>
    <rPh sb="3" eb="4">
      <t>ゼイ</t>
    </rPh>
    <rPh sb="4" eb="7">
      <t>チョウセイガク</t>
    </rPh>
    <phoneticPr fontId="2"/>
  </si>
  <si>
    <t>交付金調整額</t>
    <rPh sb="0" eb="3">
      <t>コウフキン</t>
    </rPh>
    <rPh sb="3" eb="6">
      <t>チョウセイガク</t>
    </rPh>
    <phoneticPr fontId="2"/>
  </si>
  <si>
    <t>計</t>
    <phoneticPr fontId="2"/>
  </si>
  <si>
    <t>条例で定める割合</t>
    <rPh sb="0" eb="2">
      <t>ジョウレイ</t>
    </rPh>
    <rPh sb="3" eb="4">
      <t>サダ</t>
    </rPh>
    <rPh sb="6" eb="8">
      <t>ワリアイ</t>
    </rPh>
    <phoneticPr fontId="2"/>
  </si>
  <si>
    <t>当　年　度　分</t>
    <rPh sb="0" eb="1">
      <t>トウガイ</t>
    </rPh>
    <rPh sb="2" eb="5">
      <t>ネンド</t>
    </rPh>
    <rPh sb="6" eb="7">
      <t>ブン</t>
    </rPh>
    <phoneticPr fontId="2"/>
  </si>
  <si>
    <t>精　　算　　分</t>
    <rPh sb="0" eb="4">
      <t>セイサン</t>
    </rPh>
    <rPh sb="6" eb="7">
      <t>ブン</t>
    </rPh>
    <phoneticPr fontId="2"/>
  </si>
  <si>
    <t>内訳</t>
    <rPh sb="0" eb="2">
      <t>ウチワケ</t>
    </rPh>
    <phoneticPr fontId="2"/>
  </si>
  <si>
    <t>特別区税</t>
    <rPh sb="1" eb="2">
      <t>ベツ</t>
    </rPh>
    <rPh sb="2" eb="3">
      <t>ク</t>
    </rPh>
    <rPh sb="3" eb="4">
      <t>ゼイ</t>
    </rPh>
    <phoneticPr fontId="2"/>
  </si>
  <si>
    <t>ゴルフ場利用税交付金</t>
    <rPh sb="3" eb="4">
      <t>ジョウ</t>
    </rPh>
    <rPh sb="4" eb="6">
      <t>リヨウ</t>
    </rPh>
    <phoneticPr fontId="2"/>
  </si>
  <si>
    <t>航空機燃料譲与税</t>
    <rPh sb="0" eb="2">
      <t>コウクウ</t>
    </rPh>
    <rPh sb="2" eb="3">
      <t>キキ</t>
    </rPh>
    <rPh sb="3" eb="5">
      <t>ネンリョウ</t>
    </rPh>
    <phoneticPr fontId="2"/>
  </si>
  <si>
    <t>内訳</t>
    <rPh sb="1" eb="2">
      <t>ワケ</t>
    </rPh>
    <phoneticPr fontId="2"/>
  </si>
  <si>
    <t>財源不足額</t>
    <rPh sb="0" eb="2">
      <t>ザイゲン</t>
    </rPh>
    <rPh sb="2" eb="4">
      <t>フソク</t>
    </rPh>
    <rPh sb="4" eb="5">
      <t>ガク</t>
    </rPh>
    <phoneticPr fontId="2"/>
  </si>
  <si>
    <t>財源超過額</t>
    <rPh sb="0" eb="2">
      <t>ザイゲン</t>
    </rPh>
    <rPh sb="2" eb="4">
      <t>チョウカ</t>
    </rPh>
    <rPh sb="4" eb="5">
      <t>ガク</t>
    </rPh>
    <phoneticPr fontId="2"/>
  </si>
  <si>
    <t>交付額</t>
    <rPh sb="0" eb="2">
      <t>コウフキン</t>
    </rPh>
    <rPh sb="2" eb="3">
      <t>ガク</t>
    </rPh>
    <phoneticPr fontId="2"/>
  </si>
  <si>
    <t>計</t>
    <phoneticPr fontId="2"/>
  </si>
  <si>
    <t>普通交付金</t>
    <rPh sb="0" eb="2">
      <t>フツウ</t>
    </rPh>
    <phoneticPr fontId="2"/>
  </si>
  <si>
    <t>Ｂ－Ａ</t>
  </si>
  <si>
    <t>エ＝ウ/イ</t>
    <phoneticPr fontId="2"/>
  </si>
  <si>
    <t>（単位：千円）</t>
    <phoneticPr fontId="2"/>
  </si>
  <si>
    <t>エ＝ウ/イ</t>
    <phoneticPr fontId="2"/>
  </si>
  <si>
    <t>葛</t>
    <phoneticPr fontId="2"/>
  </si>
  <si>
    <t>地方揮発油譲与税</t>
    <phoneticPr fontId="2"/>
  </si>
  <si>
    <t>　　　　　　 計　 　　 Ａ　　　</t>
    <rPh sb="7" eb="8">
      <t>ケイ</t>
    </rPh>
    <phoneticPr fontId="2"/>
  </si>
  <si>
    <t>内　　　　　訳</t>
    <rPh sb="0" eb="1">
      <t>ウチ</t>
    </rPh>
    <rPh sb="6" eb="7">
      <t>ヤク</t>
    </rPh>
    <phoneticPr fontId="2"/>
  </si>
  <si>
    <t>固定資産税</t>
    <phoneticPr fontId="2"/>
  </si>
  <si>
    <t>基準財政収入額</t>
    <phoneticPr fontId="2"/>
  </si>
  <si>
    <t xml:space="preserve">基準財政需要額 </t>
    <phoneticPr fontId="2"/>
  </si>
  <si>
    <t>当初算定　ア</t>
    <rPh sb="0" eb="2">
      <t>トウショ</t>
    </rPh>
    <rPh sb="2" eb="4">
      <t>サンテイ</t>
    </rPh>
    <phoneticPr fontId="2"/>
  </si>
  <si>
    <t>当初算定　イ</t>
    <rPh sb="0" eb="2">
      <t>トウショ</t>
    </rPh>
    <rPh sb="2" eb="4">
      <t>サンテイ</t>
    </rPh>
    <phoneticPr fontId="2"/>
  </si>
  <si>
    <t>当初見込　イ</t>
    <rPh sb="0" eb="2">
      <t>トウショ</t>
    </rPh>
    <rPh sb="2" eb="4">
      <t>ミコ</t>
    </rPh>
    <phoneticPr fontId="2"/>
  </si>
  <si>
    <t>基準財政収入額   　Ｂ</t>
    <phoneticPr fontId="2"/>
  </si>
  <si>
    <t>基準財政需要額　   Ｃ</t>
    <phoneticPr fontId="2"/>
  </si>
  <si>
    <t xml:space="preserve"> 差　     引   （Ｃ－Ｂ）</t>
    <phoneticPr fontId="2"/>
  </si>
  <si>
    <t>区分</t>
    <phoneticPr fontId="2"/>
  </si>
  <si>
    <t>（単位：千円）</t>
    <phoneticPr fontId="2"/>
  </si>
  <si>
    <t>調整税</t>
    <rPh sb="0" eb="2">
      <t>チョウセイ</t>
    </rPh>
    <rPh sb="2" eb="3">
      <t>ゼイ</t>
    </rPh>
    <phoneticPr fontId="2"/>
  </si>
  <si>
    <t>自動車取得税交付金</t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</si>
  <si>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</si>
  <si>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特別区民税特例加減算額</t>
    <rPh sb="0" eb="3">
      <t>トクベツク</t>
    </rPh>
    <rPh sb="3" eb="4">
      <t>ミン</t>
    </rPh>
    <rPh sb="4" eb="5">
      <t>ゼイ</t>
    </rPh>
    <rPh sb="5" eb="7">
      <t>トクレイ</t>
    </rPh>
    <rPh sb="7" eb="8">
      <t>カ</t>
    </rPh>
    <rPh sb="8" eb="9">
      <t>ゲン</t>
    </rPh>
    <rPh sb="9" eb="10">
      <t>サン</t>
    </rPh>
    <rPh sb="10" eb="11">
      <t>ガク</t>
    </rPh>
    <phoneticPr fontId="2"/>
  </si>
  <si>
    <t>地方消費税交付金特例加算額</t>
    <rPh sb="0" eb="2">
      <t>チホウ</t>
    </rPh>
    <rPh sb="2" eb="5">
      <t>ショウヒゼイ</t>
    </rPh>
    <rPh sb="5" eb="8">
      <t>コウフキン</t>
    </rPh>
    <rPh sb="8" eb="10">
      <t>トクレイ</t>
    </rPh>
    <rPh sb="10" eb="13">
      <t>カサンガク</t>
    </rPh>
    <phoneticPr fontId="2"/>
  </si>
  <si>
    <r>
      <rPr>
        <sz val="10.95"/>
        <rFont val="ＭＳ Ｐ明朝"/>
        <family val="1"/>
        <charset val="128"/>
      </rPr>
      <t>葛</t>
    </r>
    <r>
      <rPr>
        <sz val="10.95"/>
        <rFont val="ＭＳ 明朝"/>
        <family val="1"/>
        <charset val="128"/>
      </rPr>
      <t>　飾</t>
    </r>
    <rPh sb="2" eb="3">
      <t>カザリ</t>
    </rPh>
    <phoneticPr fontId="2"/>
  </si>
  <si>
    <t>―</t>
    <phoneticPr fontId="2"/>
  </si>
  <si>
    <t>平成29年度</t>
    <rPh sb="0" eb="2">
      <t>ヘイセイ</t>
    </rPh>
    <rPh sb="4" eb="6">
      <t>ネンド</t>
    </rPh>
    <phoneticPr fontId="2"/>
  </si>
  <si>
    <t>１．平成30年度都区財政調整区別算定結果総括表</t>
    <phoneticPr fontId="2"/>
  </si>
  <si>
    <t>平成30年度</t>
    <rPh sb="0" eb="2">
      <t>ヘイセイ</t>
    </rPh>
    <rPh sb="4" eb="6">
      <t>ネンド</t>
    </rPh>
    <phoneticPr fontId="2"/>
  </si>
  <si>
    <t>２.平成30年度都区財政調整区別算定結果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</si>
</sst>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△&quot;#,##0"/>
    <numFmt numFmtId="177" formatCode="#,##0%;&quot;△&quot;#,##0%"/>
    <numFmt numFmtId="178" formatCode="&quot;△&quot;#,##0;\-#,##0;#,##0"/>
    <numFmt numFmtId="179" formatCode="#,##0.0%;&quot;△&quot;#,##0.0%"/>
  </numFmts>
  <fonts count="1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45"/>
      <name val="ＭＳ 明朝"/>
      <family val="1"/>
      <charset val="128"/>
    </font>
    <font>
      <sz val="10"/>
      <name val="ＭＳ 明朝"/>
      <family val="1"/>
      <charset val="128"/>
    </font>
    <font>
      <sz val="10.95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14"/>
      <name val="ＭＳ ゴシック"/>
      <family val="3"/>
      <charset val="128"/>
    </font>
    <font>
      <sz val="10.9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center"/>
    </xf>
    <xf numFmtId="41" fontId="2" fillId="0" borderId="0"/>
    <xf numFmtId="0" fontId="7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230">
    <xf numFmtId="0" fontId="0" fillId="0" borderId="0" xfId="0"/>
    <xf numFmtId="176" fontId="4" fillId="0" borderId="2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/>
    <xf numFmtId="176" fontId="4" fillId="0" borderId="8" xfId="0" applyNumberFormat="1" applyFont="1" applyFill="1" applyBorder="1" applyAlignment="1">
      <alignment horizontal="distributed" vertical="center" indent="1"/>
    </xf>
    <xf numFmtId="176" fontId="4" fillId="0" borderId="43" xfId="0" applyNumberFormat="1" applyFont="1" applyFill="1" applyBorder="1" applyAlignment="1" applyProtection="1">
      <alignment vertical="center"/>
      <protection locked="0"/>
    </xf>
    <xf numFmtId="0" fontId="3" fillId="0" borderId="56" xfId="0" applyFont="1" applyFill="1" applyBorder="1" applyAlignment="1">
      <alignment horizontal="center" vertical="center" justifyLastLine="1"/>
    </xf>
    <xf numFmtId="176" fontId="6" fillId="0" borderId="76" xfId="0" applyNumberFormat="1" applyFont="1" applyFill="1" applyBorder="1" applyAlignment="1">
      <alignment horizontal="right" vertical="center"/>
    </xf>
    <xf numFmtId="176" fontId="6" fillId="0" borderId="70" xfId="0" applyNumberFormat="1" applyFont="1" applyFill="1" applyBorder="1" applyAlignment="1">
      <alignment horizontal="right" vertical="center"/>
    </xf>
    <xf numFmtId="176" fontId="6" fillId="0" borderId="82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/>
    <xf numFmtId="176" fontId="7" fillId="0" borderId="0" xfId="0" applyNumberFormat="1" applyFont="1" applyFill="1" applyAlignment="1">
      <alignment horizontal="left"/>
    </xf>
    <xf numFmtId="176" fontId="4" fillId="0" borderId="0" xfId="0" quotePrefix="1" applyNumberFormat="1" applyFont="1" applyFill="1" applyAlignment="1"/>
    <xf numFmtId="176" fontId="4" fillId="0" borderId="49" xfId="0" applyNumberFormat="1" applyFont="1" applyFill="1" applyBorder="1" applyAlignment="1">
      <alignment horizontal="center" vertical="center" justifyLastLine="1"/>
    </xf>
    <xf numFmtId="176" fontId="4" fillId="0" borderId="44" xfId="0" applyNumberFormat="1" applyFont="1" applyFill="1" applyBorder="1" applyAlignment="1">
      <alignment horizontal="center" vertical="center" justifyLastLine="1"/>
    </xf>
    <xf numFmtId="176" fontId="4" fillId="0" borderId="38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52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distributed" vertical="center" indent="1"/>
    </xf>
    <xf numFmtId="176" fontId="4" fillId="0" borderId="39" xfId="0" applyNumberFormat="1" applyFont="1" applyFill="1" applyBorder="1" applyAlignment="1" applyProtection="1">
      <alignment vertical="center"/>
      <protection locked="0"/>
    </xf>
    <xf numFmtId="176" fontId="4" fillId="0" borderId="6" xfId="0" applyNumberFormat="1" applyFont="1" applyFill="1" applyBorder="1" applyAlignment="1">
      <alignment vertical="center"/>
    </xf>
    <xf numFmtId="179" fontId="4" fillId="0" borderId="47" xfId="1" applyNumberFormat="1" applyFont="1" applyFill="1" applyBorder="1" applyAlignment="1">
      <alignment horizontal="right" vertical="center" indent="1"/>
    </xf>
    <xf numFmtId="179" fontId="4" fillId="0" borderId="46" xfId="1" applyNumberFormat="1" applyFont="1" applyFill="1" applyBorder="1" applyAlignment="1">
      <alignment horizontal="right" vertical="center" indent="1"/>
    </xf>
    <xf numFmtId="179" fontId="4" fillId="0" borderId="58" xfId="1" applyNumberFormat="1" applyFont="1" applyFill="1" applyBorder="1" applyAlignment="1">
      <alignment horizontal="right" vertical="center" indent="1"/>
    </xf>
    <xf numFmtId="176" fontId="4" fillId="0" borderId="40" xfId="0" applyNumberFormat="1" applyFont="1" applyFill="1" applyBorder="1" applyAlignment="1" applyProtection="1">
      <alignment vertical="center"/>
      <protection locked="0"/>
    </xf>
    <xf numFmtId="179" fontId="4" fillId="0" borderId="46" xfId="1" applyNumberFormat="1" applyFont="1" applyFill="1" applyBorder="1" applyAlignment="1">
      <alignment horizontal="center" vertical="center"/>
    </xf>
    <xf numFmtId="176" fontId="4" fillId="0" borderId="46" xfId="0" applyNumberFormat="1" applyFont="1" applyFill="1" applyBorder="1" applyAlignment="1" applyProtection="1">
      <alignment vertical="center"/>
      <protection locked="0"/>
    </xf>
    <xf numFmtId="176" fontId="4" fillId="0" borderId="7" xfId="0" applyNumberFormat="1" applyFont="1" applyFill="1" applyBorder="1" applyAlignment="1">
      <alignment horizontal="distributed" vertical="center"/>
    </xf>
    <xf numFmtId="176" fontId="4" fillId="0" borderId="40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9" fontId="4" fillId="0" borderId="59" xfId="1" applyNumberFormat="1" applyFont="1" applyFill="1" applyBorder="1" applyAlignment="1">
      <alignment horizontal="right" vertical="center" indent="1"/>
    </xf>
    <xf numFmtId="177" fontId="4" fillId="0" borderId="40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9" fontId="4" fillId="0" borderId="46" xfId="0" applyNumberFormat="1" applyFont="1" applyFill="1" applyBorder="1" applyAlignment="1">
      <alignment horizontal="center" vertical="center"/>
    </xf>
    <xf numFmtId="179" fontId="4" fillId="0" borderId="45" xfId="1" applyNumberFormat="1" applyFont="1" applyFill="1" applyBorder="1" applyAlignment="1">
      <alignment horizontal="right" vertical="center" indent="1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center" vertical="center" justifyLastLine="1"/>
    </xf>
    <xf numFmtId="176" fontId="4" fillId="0" borderId="19" xfId="0" applyNumberFormat="1" applyFont="1" applyFill="1" applyBorder="1" applyAlignment="1">
      <alignment horizontal="center" vertical="center" justifyLastLine="1"/>
    </xf>
    <xf numFmtId="176" fontId="4" fillId="0" borderId="3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vertical="center"/>
    </xf>
    <xf numFmtId="179" fontId="4" fillId="0" borderId="52" xfId="1" applyNumberFormat="1" applyFont="1" applyFill="1" applyBorder="1" applyAlignment="1">
      <alignment horizontal="right" vertical="center" indent="1"/>
    </xf>
    <xf numFmtId="176" fontId="4" fillId="0" borderId="32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45" xfId="0" applyNumberFormat="1" applyFont="1" applyFill="1" applyBorder="1" applyAlignment="1">
      <alignment vertical="center"/>
    </xf>
    <xf numFmtId="179" fontId="4" fillId="0" borderId="60" xfId="1" applyNumberFormat="1" applyFont="1" applyFill="1" applyBorder="1" applyAlignment="1">
      <alignment horizontal="right" vertical="center" indent="1"/>
    </xf>
    <xf numFmtId="176" fontId="4" fillId="0" borderId="83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9" fontId="4" fillId="0" borderId="84" xfId="1" applyNumberFormat="1" applyFont="1" applyFill="1" applyBorder="1" applyAlignment="1">
      <alignment horizontal="right" vertical="center" indent="1"/>
    </xf>
    <xf numFmtId="176" fontId="4" fillId="0" borderId="42" xfId="0" applyNumberFormat="1" applyFont="1" applyFill="1" applyBorder="1" applyAlignment="1">
      <alignment vertical="center"/>
    </xf>
    <xf numFmtId="176" fontId="4" fillId="0" borderId="50" xfId="0" applyNumberFormat="1" applyFont="1" applyFill="1" applyBorder="1" applyAlignment="1">
      <alignment vertical="center"/>
    </xf>
    <xf numFmtId="179" fontId="4" fillId="0" borderId="48" xfId="1" applyNumberFormat="1" applyFont="1" applyFill="1" applyBorder="1" applyAlignment="1">
      <alignment horizontal="right" vertical="center" indent="1"/>
    </xf>
    <xf numFmtId="176" fontId="4" fillId="0" borderId="41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9" fontId="4" fillId="0" borderId="61" xfId="1" applyNumberFormat="1" applyFont="1" applyFill="1" applyBorder="1" applyAlignment="1">
      <alignment horizontal="right" vertical="center" indent="1"/>
    </xf>
    <xf numFmtId="176" fontId="4" fillId="0" borderId="42" xfId="0" applyNumberFormat="1" applyFont="1" applyFill="1" applyBorder="1" applyAlignment="1" applyProtection="1">
      <alignment vertical="center"/>
      <protection locked="0"/>
    </xf>
    <xf numFmtId="176" fontId="4" fillId="0" borderId="51" xfId="0" applyNumberFormat="1" applyFont="1" applyFill="1" applyBorder="1" applyAlignment="1">
      <alignment vertical="center"/>
    </xf>
    <xf numFmtId="179" fontId="4" fillId="0" borderId="53" xfId="1" applyNumberFormat="1" applyFont="1" applyFill="1" applyBorder="1" applyAlignment="1">
      <alignment horizontal="right" vertical="center" indent="1"/>
    </xf>
    <xf numFmtId="176" fontId="4" fillId="0" borderId="6" xfId="0" applyNumberFormat="1" applyFont="1" applyFill="1" applyBorder="1" applyAlignment="1">
      <alignment horizontal="center" vertical="center"/>
    </xf>
    <xf numFmtId="179" fontId="4" fillId="0" borderId="47" xfId="1" applyNumberFormat="1" applyFont="1" applyFill="1" applyBorder="1" applyAlignment="1">
      <alignment horizontal="center" vertical="center"/>
    </xf>
    <xf numFmtId="176" fontId="4" fillId="0" borderId="55" xfId="0" applyNumberFormat="1" applyFont="1" applyFill="1" applyBorder="1" applyAlignment="1">
      <alignment vertical="center"/>
    </xf>
    <xf numFmtId="176" fontId="4" fillId="0" borderId="45" xfId="0" applyNumberFormat="1" applyFont="1" applyFill="1" applyBorder="1" applyAlignment="1">
      <alignment horizontal="center" vertical="center"/>
    </xf>
    <xf numFmtId="179" fontId="4" fillId="0" borderId="45" xfId="0" applyNumberFormat="1" applyFont="1" applyFill="1" applyBorder="1" applyAlignment="1">
      <alignment horizontal="center" vertical="center"/>
    </xf>
    <xf numFmtId="176" fontId="4" fillId="0" borderId="51" xfId="0" applyNumberFormat="1" applyFont="1" applyFill="1" applyBorder="1" applyAlignment="1">
      <alignment horizontal="right" vertical="center"/>
    </xf>
    <xf numFmtId="176" fontId="4" fillId="0" borderId="53" xfId="0" applyNumberFormat="1" applyFont="1" applyFill="1" applyBorder="1" applyAlignment="1">
      <alignment horizontal="center" vertical="center"/>
    </xf>
    <xf numFmtId="176" fontId="4" fillId="0" borderId="51" xfId="0" applyNumberFormat="1" applyFont="1" applyFill="1" applyBorder="1" applyAlignment="1">
      <alignment horizontal="center" vertical="center"/>
    </xf>
    <xf numFmtId="179" fontId="4" fillId="0" borderId="57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43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horizontal="left" vertical="center"/>
      <protection locked="0"/>
    </xf>
    <xf numFmtId="176" fontId="4" fillId="0" borderId="0" xfId="0" applyNumberFormat="1" applyFont="1" applyFill="1" applyAlignment="1">
      <alignment horizontal="center" vertical="center"/>
    </xf>
    <xf numFmtId="176" fontId="4" fillId="0" borderId="3" xfId="0" applyNumberFormat="1" applyFont="1" applyFill="1" applyBorder="1" applyAlignment="1">
      <alignment horizontal="distributed" vertical="center" indent="1"/>
    </xf>
    <xf numFmtId="176" fontId="4" fillId="0" borderId="36" xfId="0" applyNumberFormat="1" applyFont="1" applyFill="1" applyBorder="1" applyAlignment="1">
      <alignment vertical="center"/>
    </xf>
    <xf numFmtId="179" fontId="4" fillId="0" borderId="85" xfId="1" applyNumberFormat="1" applyFont="1" applyFill="1" applyBorder="1" applyAlignment="1">
      <alignment horizontal="right" vertical="center" indent="1"/>
    </xf>
    <xf numFmtId="176" fontId="10" fillId="0" borderId="0" xfId="0" applyNumberFormat="1" applyFont="1" applyFill="1" applyAlignment="1">
      <alignment horizontal="left"/>
    </xf>
    <xf numFmtId="176" fontId="4" fillId="0" borderId="37" xfId="0" applyNumberFormat="1" applyFont="1" applyFill="1" applyBorder="1" applyAlignment="1">
      <alignment horizontal="distributed" vertical="center" indent="1"/>
    </xf>
    <xf numFmtId="176" fontId="4" fillId="0" borderId="9" xfId="0" applyNumberFormat="1" applyFont="1" applyFill="1" applyBorder="1" applyAlignment="1">
      <alignment horizontal="distributed" vertical="center" indent="1"/>
    </xf>
    <xf numFmtId="176" fontId="4" fillId="0" borderId="54" xfId="0" applyNumberFormat="1" applyFont="1" applyFill="1" applyBorder="1" applyAlignment="1">
      <alignment horizontal="center" vertical="center"/>
    </xf>
    <xf numFmtId="176" fontId="4" fillId="0" borderId="47" xfId="0" applyNumberFormat="1" applyFont="1" applyFill="1" applyBorder="1" applyAlignment="1" applyProtection="1">
      <alignment vertical="center"/>
      <protection locked="0"/>
    </xf>
    <xf numFmtId="176" fontId="4" fillId="0" borderId="45" xfId="0" applyNumberFormat="1" applyFont="1" applyFill="1" applyBorder="1" applyAlignment="1" applyProtection="1">
      <alignment vertical="center"/>
      <protection locked="0"/>
    </xf>
    <xf numFmtId="176" fontId="4" fillId="0" borderId="46" xfId="0" applyNumberFormat="1" applyFont="1" applyFill="1" applyBorder="1" applyAlignment="1">
      <alignment vertical="center"/>
    </xf>
    <xf numFmtId="177" fontId="4" fillId="0" borderId="46" xfId="0" applyNumberFormat="1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 applyProtection="1">
      <alignment vertical="center"/>
      <protection locked="0"/>
    </xf>
    <xf numFmtId="176" fontId="4" fillId="0" borderId="45" xfId="0" applyNumberFormat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6" fontId="4" fillId="0" borderId="47" xfId="0" applyNumberFormat="1" applyFont="1" applyFill="1" applyBorder="1" applyAlignment="1">
      <alignment vertical="center"/>
    </xf>
    <xf numFmtId="176" fontId="4" fillId="0" borderId="84" xfId="0" applyNumberFormat="1" applyFont="1" applyFill="1" applyBorder="1" applyAlignment="1">
      <alignment vertical="center"/>
    </xf>
    <xf numFmtId="176" fontId="4" fillId="0" borderId="48" xfId="0" applyNumberFormat="1" applyFont="1" applyFill="1" applyBorder="1" applyAlignment="1">
      <alignment vertical="center"/>
    </xf>
    <xf numFmtId="176" fontId="4" fillId="0" borderId="53" xfId="0" applyNumberFormat="1" applyFont="1" applyFill="1" applyBorder="1" applyAlignment="1" applyProtection="1">
      <alignment vertical="center"/>
      <protection locked="0"/>
    </xf>
    <xf numFmtId="176" fontId="10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176" fontId="6" fillId="0" borderId="29" xfId="0" applyNumberFormat="1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left" indent="2"/>
    </xf>
    <xf numFmtId="0" fontId="6" fillId="0" borderId="7" xfId="0" applyFont="1" applyFill="1" applyBorder="1" applyAlignment="1">
      <alignment horizontal="left" indent="2"/>
    </xf>
    <xf numFmtId="0" fontId="6" fillId="0" borderId="11" xfId="0" applyFont="1" applyFill="1" applyBorder="1" applyAlignment="1">
      <alignment horizontal="center"/>
    </xf>
    <xf numFmtId="176" fontId="6" fillId="0" borderId="30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justifyLastLine="1"/>
    </xf>
    <xf numFmtId="0" fontId="6" fillId="0" borderId="78" xfId="0" applyFont="1" applyFill="1" applyBorder="1" applyAlignment="1">
      <alignment horizontal="distributed" justifyLastLine="1"/>
    </xf>
    <xf numFmtId="176" fontId="5" fillId="0" borderId="11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 indent="2"/>
    </xf>
    <xf numFmtId="0" fontId="6" fillId="0" borderId="14" xfId="0" applyFont="1" applyFill="1" applyBorder="1" applyAlignment="1">
      <alignment horizontal="left" indent="2"/>
    </xf>
    <xf numFmtId="0" fontId="6" fillId="0" borderId="79" xfId="0" applyFont="1" applyFill="1" applyBorder="1" applyAlignment="1">
      <alignment horizontal="left" indent="2"/>
    </xf>
    <xf numFmtId="0" fontId="6" fillId="0" borderId="8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176" fontId="6" fillId="0" borderId="65" xfId="0" applyNumberFormat="1" applyFont="1" applyFill="1" applyBorder="1" applyAlignment="1">
      <alignment horizontal="right" vertical="center"/>
    </xf>
    <xf numFmtId="176" fontId="6" fillId="0" borderId="69" xfId="0" applyNumberFormat="1" applyFont="1" applyFill="1" applyBorder="1" applyAlignment="1">
      <alignment horizontal="right" vertical="center"/>
    </xf>
    <xf numFmtId="176" fontId="6" fillId="0" borderId="80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6" fillId="0" borderId="28" xfId="0" applyNumberFormat="1" applyFont="1" applyFill="1" applyBorder="1" applyAlignment="1">
      <alignment horizontal="right" vertical="center"/>
    </xf>
    <xf numFmtId="178" fontId="6" fillId="0" borderId="75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right" vertical="center"/>
    </xf>
    <xf numFmtId="178" fontId="11" fillId="0" borderId="75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64" xfId="0" applyNumberFormat="1" applyFont="1" applyFill="1" applyBorder="1" applyAlignment="1">
      <alignment horizontal="right" vertical="center"/>
    </xf>
    <xf numFmtId="178" fontId="6" fillId="0" borderId="54" xfId="0" applyNumberFormat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81" xfId="0" applyNumberFormat="1" applyFont="1" applyFill="1" applyBorder="1" applyAlignment="1">
      <alignment horizontal="right" vertical="center"/>
    </xf>
    <xf numFmtId="176" fontId="6" fillId="0" borderId="77" xfId="0" applyNumberFormat="1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horizontal="center" vertical="center"/>
    </xf>
    <xf numFmtId="0" fontId="4" fillId="0" borderId="0" xfId="0" applyFont="1" applyFill="1"/>
    <xf numFmtId="176" fontId="6" fillId="0" borderId="0" xfId="0" applyNumberFormat="1" applyFont="1" applyFill="1"/>
    <xf numFmtId="176" fontId="4" fillId="0" borderId="86" xfId="0" applyNumberFormat="1" applyFont="1" applyFill="1" applyBorder="1" applyAlignment="1" applyProtection="1">
      <alignment vertical="center"/>
      <protection locked="0"/>
    </xf>
    <xf numFmtId="176" fontId="4" fillId="0" borderId="87" xfId="0" applyNumberFormat="1" applyFont="1" applyFill="1" applyBorder="1" applyAlignment="1" applyProtection="1">
      <alignment vertical="center"/>
      <protection locked="0"/>
    </xf>
    <xf numFmtId="176" fontId="4" fillId="0" borderId="87" xfId="0" applyNumberFormat="1" applyFont="1" applyFill="1" applyBorder="1" applyAlignment="1">
      <alignment vertical="center"/>
    </xf>
    <xf numFmtId="177" fontId="4" fillId="0" borderId="87" xfId="0" applyNumberFormat="1" applyFont="1" applyFill="1" applyBorder="1" applyAlignment="1">
      <alignment horizontal="center" vertical="center"/>
    </xf>
    <xf numFmtId="176" fontId="4" fillId="0" borderId="86" xfId="0" applyNumberFormat="1" applyFont="1" applyFill="1" applyBorder="1" applyAlignment="1">
      <alignment horizontal="right" vertical="center"/>
    </xf>
    <xf numFmtId="176" fontId="4" fillId="0" borderId="88" xfId="0" applyNumberFormat="1" applyFont="1" applyFill="1" applyBorder="1" applyAlignment="1">
      <alignment horizontal="right" vertical="center"/>
    </xf>
    <xf numFmtId="176" fontId="4" fillId="0" borderId="89" xfId="0" applyNumberFormat="1" applyFont="1" applyFill="1" applyBorder="1" applyAlignment="1">
      <alignment vertical="center"/>
    </xf>
    <xf numFmtId="176" fontId="4" fillId="0" borderId="86" xfId="0" applyNumberFormat="1" applyFont="1" applyFill="1" applyBorder="1" applyAlignment="1">
      <alignment vertical="center"/>
    </xf>
    <xf numFmtId="176" fontId="4" fillId="0" borderId="90" xfId="0" applyNumberFormat="1" applyFont="1" applyFill="1" applyBorder="1" applyAlignment="1">
      <alignment vertical="center"/>
    </xf>
    <xf numFmtId="176" fontId="4" fillId="0" borderId="91" xfId="0" applyNumberFormat="1" applyFont="1" applyFill="1" applyBorder="1" applyAlignment="1">
      <alignment vertical="center"/>
    </xf>
    <xf numFmtId="176" fontId="4" fillId="0" borderId="92" xfId="0" applyNumberFormat="1" applyFont="1" applyFill="1" applyBorder="1" applyAlignment="1">
      <alignment vertical="center"/>
    </xf>
    <xf numFmtId="176" fontId="4" fillId="0" borderId="91" xfId="0" applyNumberFormat="1" applyFont="1" applyFill="1" applyBorder="1" applyAlignment="1" applyProtection="1">
      <alignment vertical="center"/>
      <protection locked="0"/>
    </xf>
    <xf numFmtId="176" fontId="4" fillId="0" borderId="93" xfId="0" applyNumberFormat="1" applyFont="1" applyFill="1" applyBorder="1" applyAlignment="1" applyProtection="1">
      <alignment vertical="center"/>
      <protection locked="0"/>
    </xf>
    <xf numFmtId="176" fontId="4" fillId="0" borderId="89" xfId="0" applyNumberFormat="1" applyFont="1" applyFill="1" applyBorder="1" applyAlignment="1" applyProtection="1">
      <alignment vertical="center"/>
      <protection locked="0"/>
    </xf>
    <xf numFmtId="176" fontId="4" fillId="0" borderId="93" xfId="0" applyNumberFormat="1" applyFont="1" applyFill="1" applyBorder="1" applyAlignment="1">
      <alignment vertical="center"/>
    </xf>
    <xf numFmtId="176" fontId="4" fillId="0" borderId="94" xfId="0" applyNumberFormat="1" applyFont="1" applyFill="1" applyBorder="1" applyAlignment="1">
      <alignment vertical="center"/>
    </xf>
    <xf numFmtId="176" fontId="4" fillId="0" borderId="95" xfId="0" applyNumberFormat="1" applyFont="1" applyFill="1" applyBorder="1" applyAlignment="1">
      <alignment horizontal="center" vertical="center" justifyLastLine="1"/>
    </xf>
    <xf numFmtId="179" fontId="4" fillId="0" borderId="0" xfId="1" applyNumberFormat="1" applyFont="1" applyFill="1" applyBorder="1" applyAlignment="1">
      <alignment horizontal="right" vertical="center" indent="1"/>
    </xf>
    <xf numFmtId="179" fontId="4" fillId="0" borderId="0" xfId="1" applyNumberFormat="1" applyFont="1" applyFill="1" applyBorder="1" applyAlignment="1">
      <alignment horizontal="center" vertical="center"/>
    </xf>
    <xf numFmtId="179" fontId="4" fillId="0" borderId="95" xfId="1" applyNumberFormat="1" applyFont="1" applyFill="1" applyBorder="1" applyAlignment="1">
      <alignment horizontal="right" vertical="center" indent="1"/>
    </xf>
    <xf numFmtId="179" fontId="4" fillId="0" borderId="95" xfId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 shrinkToFit="1"/>
    </xf>
    <xf numFmtId="176" fontId="8" fillId="0" borderId="95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76" fontId="4" fillId="0" borderId="66" xfId="0" applyNumberFormat="1" applyFont="1" applyFill="1" applyBorder="1" applyAlignment="1">
      <alignment horizontal="distributed" vertical="center" justifyLastLine="1"/>
    </xf>
    <xf numFmtId="176" fontId="4" fillId="0" borderId="49" xfId="0" applyNumberFormat="1" applyFont="1" applyFill="1" applyBorder="1" applyAlignment="1">
      <alignment horizontal="distributed" vertical="center" justifyLastLine="1"/>
    </xf>
    <xf numFmtId="176" fontId="4" fillId="0" borderId="67" xfId="0" applyNumberFormat="1" applyFont="1" applyFill="1" applyBorder="1" applyAlignment="1">
      <alignment horizontal="distributed" vertical="center" justifyLastLine="1"/>
    </xf>
    <xf numFmtId="176" fontId="4" fillId="0" borderId="19" xfId="0" applyNumberFormat="1" applyFont="1" applyFill="1" applyBorder="1" applyAlignment="1">
      <alignment horizontal="distributed" vertical="center" justifyLastLine="1"/>
    </xf>
    <xf numFmtId="176" fontId="4" fillId="0" borderId="65" xfId="0" applyNumberFormat="1" applyFont="1" applyFill="1" applyBorder="1" applyAlignment="1">
      <alignment horizontal="center" vertical="distributed" textRotation="255" indent="2"/>
    </xf>
    <xf numFmtId="176" fontId="4" fillId="0" borderId="4" xfId="0" applyNumberFormat="1" applyFont="1" applyFill="1" applyBorder="1" applyAlignment="1">
      <alignment horizontal="center" vertical="distributed" textRotation="255" indent="2"/>
    </xf>
    <xf numFmtId="0" fontId="0" fillId="0" borderId="4" xfId="0" applyFont="1" applyFill="1" applyBorder="1" applyAlignment="1">
      <alignment horizontal="center" vertical="distributed" textRotation="255" indent="2"/>
    </xf>
    <xf numFmtId="0" fontId="0" fillId="0" borderId="13" xfId="0" applyFont="1" applyFill="1" applyBorder="1" applyAlignment="1">
      <alignment horizontal="center" vertical="distributed" textRotation="255" indent="2"/>
    </xf>
    <xf numFmtId="176" fontId="4" fillId="0" borderId="39" xfId="0" applyNumberFormat="1" applyFont="1" applyFill="1" applyBorder="1" applyAlignment="1">
      <alignment horizontal="distributed" vertical="center" indent="1"/>
    </xf>
    <xf numFmtId="176" fontId="4" fillId="0" borderId="68" xfId="0" applyNumberFormat="1" applyFont="1" applyFill="1" applyBorder="1" applyAlignment="1">
      <alignment horizontal="distributed" vertical="center" indent="1"/>
    </xf>
    <xf numFmtId="176" fontId="4" fillId="0" borderId="74" xfId="0" applyNumberFormat="1" applyFont="1" applyFill="1" applyBorder="1" applyAlignment="1">
      <alignment horizontal="distributed" vertical="center" indent="1"/>
    </xf>
    <xf numFmtId="176" fontId="4" fillId="0" borderId="10" xfId="0" applyNumberFormat="1" applyFont="1" applyFill="1" applyBorder="1" applyAlignment="1">
      <alignment horizontal="center" vertical="distributed" textRotation="255" indent="1"/>
    </xf>
    <xf numFmtId="0" fontId="3" fillId="0" borderId="12" xfId="0" applyFont="1" applyFill="1" applyBorder="1" applyAlignment="1">
      <alignment horizontal="center" vertical="distributed" textRotation="255" indent="1"/>
    </xf>
    <xf numFmtId="0" fontId="3" fillId="0" borderId="25" xfId="0" applyFont="1" applyFill="1" applyBorder="1" applyAlignment="1">
      <alignment horizontal="center" vertical="distributed" textRotation="255" indent="1"/>
    </xf>
    <xf numFmtId="176" fontId="4" fillId="0" borderId="3" xfId="0" applyNumberFormat="1" applyFont="1" applyFill="1" applyBorder="1" applyAlignment="1">
      <alignment horizontal="distributed" vertical="center" indent="2"/>
    </xf>
    <xf numFmtId="176" fontId="4" fillId="0" borderId="36" xfId="0" applyNumberFormat="1" applyFont="1" applyFill="1" applyBorder="1" applyAlignment="1">
      <alignment horizontal="distributed" vertical="center" indent="2"/>
    </xf>
    <xf numFmtId="176" fontId="4" fillId="0" borderId="3" xfId="0" applyNumberFormat="1" applyFont="1" applyFill="1" applyBorder="1" applyAlignment="1">
      <alignment horizontal="distributed" vertical="center" indent="1"/>
    </xf>
    <xf numFmtId="176" fontId="4" fillId="0" borderId="36" xfId="0" applyNumberFormat="1" applyFont="1" applyFill="1" applyBorder="1" applyAlignment="1">
      <alignment horizontal="distributed" vertical="center" indent="1"/>
    </xf>
    <xf numFmtId="176" fontId="4" fillId="0" borderId="72" xfId="0" applyNumberFormat="1" applyFont="1" applyFill="1" applyBorder="1" applyAlignment="1">
      <alignment horizontal="center" vertical="center" textRotation="255"/>
    </xf>
    <xf numFmtId="176" fontId="4" fillId="0" borderId="71" xfId="0" applyNumberFormat="1" applyFont="1" applyFill="1" applyBorder="1" applyAlignment="1">
      <alignment horizontal="center" vertical="center" textRotation="255"/>
    </xf>
    <xf numFmtId="0" fontId="0" fillId="0" borderId="73" xfId="0" applyFont="1" applyBorder="1" applyAlignment="1">
      <alignment horizontal="center" vertical="center" textRotation="255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36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distributed" vertical="center" justifyLastLine="1"/>
    </xf>
    <xf numFmtId="176" fontId="4" fillId="0" borderId="36" xfId="0" applyNumberFormat="1" applyFont="1" applyFill="1" applyBorder="1" applyAlignment="1">
      <alignment horizontal="distributed" vertical="center" justifyLastLine="1"/>
    </xf>
    <xf numFmtId="176" fontId="4" fillId="0" borderId="36" xfId="0" applyNumberFormat="1" applyFont="1" applyFill="1" applyBorder="1" applyAlignment="1">
      <alignment horizontal="distributed" vertical="center"/>
    </xf>
    <xf numFmtId="176" fontId="4" fillId="0" borderId="65" xfId="0" applyNumberFormat="1" applyFont="1" applyFill="1" applyBorder="1" applyAlignment="1">
      <alignment horizontal="center" vertical="center" textRotation="255" wrapText="1"/>
    </xf>
    <xf numFmtId="176" fontId="4" fillId="0" borderId="4" xfId="0" applyNumberFormat="1" applyFont="1" applyFill="1" applyBorder="1" applyAlignment="1">
      <alignment horizontal="center" vertical="center" textRotation="255" wrapText="1"/>
    </xf>
    <xf numFmtId="176" fontId="4" fillId="0" borderId="13" xfId="0" applyNumberFormat="1" applyFont="1" applyFill="1" applyBorder="1" applyAlignment="1">
      <alignment horizontal="center" vertical="center" textRotation="255" wrapText="1"/>
    </xf>
    <xf numFmtId="176" fontId="5" fillId="0" borderId="2" xfId="0" applyNumberFormat="1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176" fontId="5" fillId="0" borderId="7" xfId="0" applyNumberFormat="1" applyFont="1" applyFill="1" applyBorder="1" applyAlignment="1">
      <alignment horizontal="distributed" vertical="center" indent="1"/>
    </xf>
    <xf numFmtId="176" fontId="5" fillId="0" borderId="8" xfId="0" applyNumberFormat="1" applyFont="1" applyFill="1" applyBorder="1" applyAlignment="1">
      <alignment horizontal="distributed" vertical="center" indent="1"/>
    </xf>
    <xf numFmtId="176" fontId="4" fillId="0" borderId="21" xfId="0" applyNumberFormat="1" applyFont="1" applyFill="1" applyBorder="1" applyAlignment="1">
      <alignment horizontal="distributed" vertical="center" indent="1"/>
    </xf>
    <xf numFmtId="176" fontId="4" fillId="0" borderId="22" xfId="0" applyNumberFormat="1" applyFont="1" applyFill="1" applyBorder="1" applyAlignment="1">
      <alignment horizontal="distributed" vertical="center" indent="1"/>
    </xf>
    <xf numFmtId="176" fontId="4" fillId="0" borderId="23" xfId="0" applyNumberFormat="1" applyFont="1" applyFill="1" applyBorder="1" applyAlignment="1">
      <alignment horizontal="distributed" vertical="center" indent="1"/>
    </xf>
    <xf numFmtId="176" fontId="4" fillId="0" borderId="5" xfId="0" applyNumberFormat="1" applyFont="1" applyFill="1" applyBorder="1" applyAlignment="1">
      <alignment horizontal="distributed" vertical="center" indent="1"/>
    </xf>
    <xf numFmtId="176" fontId="4" fillId="0" borderId="6" xfId="0" applyNumberFormat="1" applyFont="1" applyFill="1" applyBorder="1" applyAlignment="1">
      <alignment horizontal="distributed" vertical="center" indent="1"/>
    </xf>
    <xf numFmtId="176" fontId="4" fillId="0" borderId="1" xfId="0" applyNumberFormat="1" applyFont="1" applyFill="1" applyBorder="1" applyAlignment="1">
      <alignment horizontal="distributed" vertical="center" indent="1"/>
    </xf>
    <xf numFmtId="176" fontId="4" fillId="0" borderId="63" xfId="0" applyNumberFormat="1" applyFont="1" applyFill="1" applyBorder="1" applyAlignment="1">
      <alignment horizontal="distributed" vertical="center" indent="1"/>
    </xf>
    <xf numFmtId="176" fontId="4" fillId="0" borderId="51" xfId="0" applyNumberFormat="1" applyFont="1" applyFill="1" applyBorder="1" applyAlignment="1">
      <alignment horizontal="distributed" vertical="center" indent="1"/>
    </xf>
    <xf numFmtId="176" fontId="4" fillId="0" borderId="64" xfId="0" applyNumberFormat="1" applyFont="1" applyFill="1" applyBorder="1" applyAlignment="1">
      <alignment horizontal="distributed" vertical="center" indent="1"/>
    </xf>
    <xf numFmtId="176" fontId="4" fillId="0" borderId="62" xfId="0" applyNumberFormat="1" applyFont="1" applyFill="1" applyBorder="1" applyAlignment="1">
      <alignment horizontal="distributed" vertical="center" indent="1"/>
    </xf>
    <xf numFmtId="176" fontId="4" fillId="0" borderId="50" xfId="0" applyNumberFormat="1" applyFont="1" applyFill="1" applyBorder="1" applyAlignment="1">
      <alignment horizontal="distributed" vertical="center" indent="1"/>
    </xf>
    <xf numFmtId="176" fontId="9" fillId="0" borderId="62" xfId="0" applyNumberFormat="1" applyFont="1" applyFill="1" applyBorder="1" applyAlignment="1">
      <alignment horizontal="distributed" vertical="center" indent="1"/>
    </xf>
    <xf numFmtId="176" fontId="9" fillId="0" borderId="50" xfId="0" applyNumberFormat="1" applyFont="1" applyFill="1" applyBorder="1" applyAlignment="1">
      <alignment horizontal="distributed" vertical="center" indent="1"/>
    </xf>
    <xf numFmtId="176" fontId="4" fillId="0" borderId="3" xfId="0" applyNumberFormat="1" applyFont="1" applyFill="1" applyBorder="1" applyAlignment="1">
      <alignment horizontal="distributed" vertical="center" indent="1" shrinkToFit="1"/>
    </xf>
    <xf numFmtId="176" fontId="4" fillId="0" borderId="36" xfId="0" applyNumberFormat="1" applyFont="1" applyFill="1" applyBorder="1" applyAlignment="1">
      <alignment horizontal="distributed" vertical="center" indent="1" shrinkToFit="1"/>
    </xf>
    <xf numFmtId="176" fontId="4" fillId="0" borderId="0" xfId="0" applyNumberFormat="1" applyFont="1" applyFill="1" applyAlignment="1">
      <alignment horizontal="right" shrinkToFit="1"/>
    </xf>
    <xf numFmtId="176" fontId="4" fillId="0" borderId="69" xfId="0" applyNumberFormat="1" applyFont="1" applyFill="1" applyBorder="1" applyAlignment="1">
      <alignment horizontal="center" vertical="center" textRotation="255"/>
    </xf>
    <xf numFmtId="176" fontId="4" fillId="0" borderId="12" xfId="0" applyNumberFormat="1" applyFont="1" applyFill="1" applyBorder="1" applyAlignment="1">
      <alignment horizontal="center" vertical="center" textRotation="255"/>
    </xf>
    <xf numFmtId="176" fontId="4" fillId="0" borderId="25" xfId="0" applyNumberFormat="1" applyFont="1" applyFill="1" applyBorder="1" applyAlignment="1">
      <alignment horizontal="center" vertical="center" textRotation="255"/>
    </xf>
    <xf numFmtId="176" fontId="4" fillId="0" borderId="3" xfId="0" applyNumberFormat="1" applyFont="1" applyFill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center" vertical="center" textRotation="255"/>
    </xf>
    <xf numFmtId="176" fontId="5" fillId="0" borderId="14" xfId="0" applyNumberFormat="1" applyFont="1" applyFill="1" applyBorder="1" applyAlignment="1">
      <alignment horizontal="center" vertical="center" textRotation="255"/>
    </xf>
    <xf numFmtId="176" fontId="4" fillId="0" borderId="37" xfId="0" applyNumberFormat="1" applyFont="1" applyFill="1" applyBorder="1" applyAlignment="1">
      <alignment horizontal="distributed" vertical="center" justifyLastLine="1"/>
    </xf>
    <xf numFmtId="176" fontId="4" fillId="0" borderId="38" xfId="0" applyNumberFormat="1" applyFont="1" applyFill="1" applyBorder="1" applyAlignment="1">
      <alignment horizontal="distributed" vertical="center" justifyLastLine="1"/>
    </xf>
    <xf numFmtId="176" fontId="6" fillId="0" borderId="65" xfId="0" applyNumberFormat="1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176" fontId="6" fillId="0" borderId="69" xfId="0" applyNumberFormat="1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49" xfId="0" applyFont="1" applyFill="1" applyBorder="1" applyAlignment="1">
      <alignment horizontal="center"/>
    </xf>
    <xf numFmtId="0" fontId="6" fillId="0" borderId="70" xfId="0" applyFont="1" applyFill="1" applyBorder="1" applyAlignment="1">
      <alignment horizontal="distributed" vertical="center" indent="1"/>
    </xf>
    <xf numFmtId="0" fontId="6" fillId="0" borderId="56" xfId="0" applyFont="1" applyFill="1" applyBorder="1" applyAlignment="1">
      <alignment horizontal="distributed" vertical="center" indent="1"/>
    </xf>
  </cellXfs>
  <cellStyles count="7">
    <cellStyle name="パーセント" xfId="1" builtinId="5"/>
    <cellStyle name="パーセント 2" xfId="5"/>
    <cellStyle name="会計（小数０桁）" xfId="3"/>
    <cellStyle name="桁区切り 2" xfId="6"/>
    <cellStyle name="標準" xfId="0" builtinId="0"/>
    <cellStyle name="標準 2" xfId="2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9"/>
  <sheetViews>
    <sheetView view="pageBreakPreview" zoomScale="75" zoomScaleNormal="85" zoomScaleSheetLayoutView="75" workbookViewId="0">
      <pane xSplit="4" ySplit="5" topLeftCell="E6" activePane="bottomRight" state="frozen"/>
      <selection activeCell="N2" sqref="N2"/>
      <selection pane="topRight" activeCell="N2" sqref="N2"/>
      <selection pane="bottomLeft" activeCell="N2" sqref="N2"/>
      <selection pane="bottomRight" activeCell="V18" sqref="V18"/>
    </sheetView>
  </sheetViews>
  <sheetFormatPr defaultColWidth="10" defaultRowHeight="15.75" customHeight="1"/>
  <cols>
    <col min="1" max="1" width="1.875" style="2" customWidth="1"/>
    <col min="2" max="2" width="3.75" style="2" customWidth="1"/>
    <col min="3" max="3" width="3" style="2" customWidth="1"/>
    <col min="4" max="4" width="21.875" style="2" customWidth="1"/>
    <col min="5" max="7" width="16.125" style="2" customWidth="1"/>
    <col min="8" max="8" width="12" style="2" customWidth="1"/>
    <col min="9" max="9" width="3.125" style="164" customWidth="1"/>
    <col min="10" max="10" width="3.75" style="2" customWidth="1"/>
    <col min="11" max="11" width="3" style="2" customWidth="1"/>
    <col min="12" max="12" width="21.875" style="2" customWidth="1"/>
    <col min="13" max="15" width="16.125" style="2" customWidth="1"/>
    <col min="16" max="16" width="12" style="2" customWidth="1"/>
    <col min="17" max="18" width="8" style="2" customWidth="1"/>
    <col min="19" max="19" width="2" style="2" customWidth="1"/>
    <col min="20" max="20" width="6" style="2" customWidth="1"/>
    <col min="21" max="21" width="4" style="2" customWidth="1"/>
    <col min="22" max="16384" width="10" style="2"/>
  </cols>
  <sheetData>
    <row r="1" spans="2:16" ht="18" customHeight="1">
      <c r="B1" s="75" t="s">
        <v>118</v>
      </c>
      <c r="C1" s="9"/>
      <c r="D1" s="9"/>
      <c r="E1" s="9"/>
      <c r="F1" s="9"/>
      <c r="G1" s="9"/>
      <c r="H1" s="9"/>
      <c r="I1" s="161"/>
      <c r="J1" s="10"/>
      <c r="K1" s="9"/>
      <c r="L1" s="9"/>
      <c r="M1" s="9"/>
      <c r="N1" s="9"/>
      <c r="O1" s="9"/>
      <c r="P1" s="9"/>
    </row>
    <row r="2" spans="2:16" ht="17.25" customHeight="1">
      <c r="B2" s="11" t="s">
        <v>70</v>
      </c>
      <c r="C2" s="9"/>
      <c r="D2" s="9"/>
      <c r="E2" s="9"/>
      <c r="F2" s="9"/>
      <c r="G2" s="213" t="s">
        <v>93</v>
      </c>
      <c r="H2" s="213"/>
      <c r="I2" s="162"/>
      <c r="J2" s="11" t="s">
        <v>71</v>
      </c>
      <c r="K2" s="9"/>
      <c r="L2" s="9"/>
      <c r="M2" s="9"/>
      <c r="N2" s="9"/>
      <c r="O2" s="213" t="s">
        <v>93</v>
      </c>
      <c r="P2" s="213"/>
    </row>
    <row r="3" spans="2:16" ht="4.5" customHeight="1">
      <c r="B3" s="11"/>
      <c r="C3" s="9"/>
      <c r="D3" s="9"/>
      <c r="E3" s="9"/>
      <c r="F3" s="9"/>
      <c r="G3" s="213"/>
      <c r="H3" s="213"/>
      <c r="I3" s="162"/>
      <c r="J3" s="11"/>
      <c r="K3" s="9"/>
      <c r="L3" s="9"/>
      <c r="M3" s="9"/>
      <c r="N3" s="9"/>
      <c r="O3" s="213"/>
      <c r="P3" s="213"/>
    </row>
    <row r="4" spans="2:16" ht="16.5" customHeight="1">
      <c r="B4" s="221" t="s">
        <v>58</v>
      </c>
      <c r="C4" s="166"/>
      <c r="D4" s="166"/>
      <c r="E4" s="76" t="s">
        <v>119</v>
      </c>
      <c r="F4" s="77" t="s">
        <v>117</v>
      </c>
      <c r="G4" s="12" t="s">
        <v>72</v>
      </c>
      <c r="H4" s="13" t="s">
        <v>73</v>
      </c>
      <c r="I4" s="156"/>
      <c r="J4" s="165" t="s">
        <v>58</v>
      </c>
      <c r="K4" s="166"/>
      <c r="L4" s="166"/>
      <c r="M4" s="76" t="s">
        <v>119</v>
      </c>
      <c r="N4" s="77" t="s">
        <v>119</v>
      </c>
      <c r="O4" s="12" t="s">
        <v>72</v>
      </c>
      <c r="P4" s="13" t="s">
        <v>73</v>
      </c>
    </row>
    <row r="5" spans="2:16" ht="16.5" customHeight="1">
      <c r="B5" s="222"/>
      <c r="C5" s="168"/>
      <c r="D5" s="168"/>
      <c r="E5" s="14" t="s">
        <v>102</v>
      </c>
      <c r="F5" s="78" t="s">
        <v>103</v>
      </c>
      <c r="G5" s="15" t="s">
        <v>64</v>
      </c>
      <c r="H5" s="16" t="s">
        <v>92</v>
      </c>
      <c r="I5" s="163"/>
      <c r="J5" s="167"/>
      <c r="K5" s="168"/>
      <c r="L5" s="168"/>
      <c r="M5" s="14" t="s">
        <v>102</v>
      </c>
      <c r="N5" s="78" t="s">
        <v>104</v>
      </c>
      <c r="O5" s="15" t="s">
        <v>64</v>
      </c>
      <c r="P5" s="16" t="s">
        <v>94</v>
      </c>
    </row>
    <row r="6" spans="2:16" ht="17.25" customHeight="1">
      <c r="B6" s="169" t="s">
        <v>74</v>
      </c>
      <c r="C6" s="214" t="s">
        <v>110</v>
      </c>
      <c r="D6" s="17" t="s">
        <v>99</v>
      </c>
      <c r="E6" s="18">
        <v>1230907255</v>
      </c>
      <c r="F6" s="18">
        <v>1180918872</v>
      </c>
      <c r="G6" s="155">
        <f>E6-F6</f>
        <v>49988383</v>
      </c>
      <c r="H6" s="20">
        <f>IF(AND(E6&lt;&gt;0,F6&lt;&gt;0),ROUND((E6-F6)/F6,3),IF(AND(E6&lt;&gt;0,F6=0),"皆増",IF(AND(E6=0,F6&lt;&gt;0),"皆減","")))</f>
        <v>4.2000000000000003E-2</v>
      </c>
      <c r="I6" s="157"/>
      <c r="J6" s="169" t="s">
        <v>74</v>
      </c>
      <c r="K6" s="214" t="s">
        <v>110</v>
      </c>
      <c r="L6" s="17" t="s">
        <v>99</v>
      </c>
      <c r="M6" s="18">
        <f t="shared" ref="M6:M29" si="0">E6</f>
        <v>1230907255</v>
      </c>
      <c r="N6" s="79">
        <v>1230907255</v>
      </c>
      <c r="O6" s="19">
        <f t="shared" ref="O6:O11" si="1">M6-N6</f>
        <v>0</v>
      </c>
      <c r="P6" s="20">
        <f t="shared" ref="P6:P11" si="2">ROUND(O6/N6,3)</f>
        <v>0</v>
      </c>
    </row>
    <row r="7" spans="2:16" ht="17.25" customHeight="1">
      <c r="B7" s="170"/>
      <c r="C7" s="215"/>
      <c r="D7" s="72" t="s">
        <v>56</v>
      </c>
      <c r="E7" s="1">
        <v>623549724</v>
      </c>
      <c r="F7" s="1">
        <v>566244824</v>
      </c>
      <c r="G7" s="43">
        <f>E7-F7</f>
        <v>57304900</v>
      </c>
      <c r="H7" s="21">
        <f>IF(AND(E7&lt;&gt;0,F7&lt;&gt;0),ROUND((E7-F7)/F7,3),IF(AND(E7&lt;&gt;0,F7=0),"皆増",IF(AND(E7=0,F7&lt;&gt;0),"皆減","")))</f>
        <v>0.10100000000000001</v>
      </c>
      <c r="I7" s="157"/>
      <c r="J7" s="170"/>
      <c r="K7" s="215"/>
      <c r="L7" s="72" t="s">
        <v>56</v>
      </c>
      <c r="M7" s="1">
        <f t="shared" si="0"/>
        <v>623549724</v>
      </c>
      <c r="N7" s="80">
        <v>623549724</v>
      </c>
      <c r="O7" s="73">
        <f t="shared" si="1"/>
        <v>0</v>
      </c>
      <c r="P7" s="21">
        <f t="shared" si="2"/>
        <v>0</v>
      </c>
    </row>
    <row r="8" spans="2:16" ht="17.25" customHeight="1">
      <c r="B8" s="170"/>
      <c r="C8" s="215"/>
      <c r="D8" s="72" t="s">
        <v>57</v>
      </c>
      <c r="E8" s="1">
        <v>10014</v>
      </c>
      <c r="F8" s="1">
        <v>10019</v>
      </c>
      <c r="G8" s="43">
        <f>E8-F8</f>
        <v>-5</v>
      </c>
      <c r="H8" s="21">
        <f>IF(AND(E8&lt;&gt;0,F8&lt;&gt;0),ROUND((E8-F8)/F8,3),IF(AND(E8&lt;&gt;0,F8=0),"皆増",IF(AND(E8=0,F8&lt;&gt;0),"皆減","")))</f>
        <v>0</v>
      </c>
      <c r="I8" s="157"/>
      <c r="J8" s="170"/>
      <c r="K8" s="215"/>
      <c r="L8" s="72" t="s">
        <v>57</v>
      </c>
      <c r="M8" s="1">
        <f t="shared" si="0"/>
        <v>10014</v>
      </c>
      <c r="N8" s="80">
        <v>10014</v>
      </c>
      <c r="O8" s="73">
        <f t="shared" si="1"/>
        <v>0</v>
      </c>
      <c r="P8" s="22">
        <f t="shared" si="2"/>
        <v>0</v>
      </c>
    </row>
    <row r="9" spans="2:16" ht="17.25" hidden="1" customHeight="1">
      <c r="B9" s="170"/>
      <c r="C9" s="215"/>
      <c r="D9" s="3" t="s">
        <v>75</v>
      </c>
      <c r="E9" s="23">
        <v>0</v>
      </c>
      <c r="F9" s="141">
        <v>0</v>
      </c>
      <c r="G9" s="73">
        <f t="shared" ref="G9:G22" si="3">E9-F9</f>
        <v>0</v>
      </c>
      <c r="H9" s="24" t="s">
        <v>7</v>
      </c>
      <c r="I9" s="158"/>
      <c r="J9" s="170"/>
      <c r="K9" s="215"/>
      <c r="L9" s="3" t="s">
        <v>75</v>
      </c>
      <c r="M9" s="23">
        <f t="shared" si="0"/>
        <v>0</v>
      </c>
      <c r="N9" s="25">
        <v>0</v>
      </c>
      <c r="O9" s="73">
        <f t="shared" si="1"/>
        <v>0</v>
      </c>
      <c r="P9" s="24" t="s">
        <v>7</v>
      </c>
    </row>
    <row r="10" spans="2:16" ht="17.25" hidden="1" customHeight="1">
      <c r="B10" s="170"/>
      <c r="C10" s="215"/>
      <c r="D10" s="3" t="s">
        <v>76</v>
      </c>
      <c r="E10" s="23">
        <v>0</v>
      </c>
      <c r="F10" s="141">
        <v>0</v>
      </c>
      <c r="G10" s="73">
        <f t="shared" si="3"/>
        <v>0</v>
      </c>
      <c r="H10" s="24" t="s">
        <v>7</v>
      </c>
      <c r="I10" s="158"/>
      <c r="J10" s="170"/>
      <c r="K10" s="215"/>
      <c r="L10" s="3" t="s">
        <v>76</v>
      </c>
      <c r="M10" s="23">
        <f t="shared" si="0"/>
        <v>0</v>
      </c>
      <c r="N10" s="25">
        <v>0</v>
      </c>
      <c r="O10" s="73">
        <f t="shared" si="1"/>
        <v>0</v>
      </c>
      <c r="P10" s="24" t="s">
        <v>7</v>
      </c>
    </row>
    <row r="11" spans="2:16" ht="17.25" customHeight="1">
      <c r="B11" s="170"/>
      <c r="C11" s="216"/>
      <c r="D11" s="26" t="s">
        <v>77</v>
      </c>
      <c r="E11" s="27">
        <f>SUM(E6:E10)</f>
        <v>1854466993</v>
      </c>
      <c r="F11" s="142">
        <f>SUM(F6:F10)</f>
        <v>1747173715</v>
      </c>
      <c r="G11" s="28">
        <f>E11-F11</f>
        <v>107293278</v>
      </c>
      <c r="H11" s="29">
        <f t="shared" ref="H11:H47" si="4">IF(AND(E11&lt;&gt;0,F11&lt;&gt;0),ROUND((E11-F11)/F11,3),IF(AND(E11&lt;&gt;0,F11=0),"皆増",IF(AND(E11=0,F11&lt;&gt;0),"皆減","")))</f>
        <v>6.0999999999999999E-2</v>
      </c>
      <c r="I11" s="157"/>
      <c r="J11" s="170"/>
      <c r="K11" s="216"/>
      <c r="L11" s="26" t="s">
        <v>77</v>
      </c>
      <c r="M11" s="27">
        <f t="shared" si="0"/>
        <v>1854466993</v>
      </c>
      <c r="N11" s="81">
        <f>SUM(N6:N10)</f>
        <v>1854466993</v>
      </c>
      <c r="O11" s="28">
        <f t="shared" si="1"/>
        <v>0</v>
      </c>
      <c r="P11" s="29">
        <f t="shared" si="2"/>
        <v>0</v>
      </c>
    </row>
    <row r="12" spans="2:16" ht="17.25" customHeight="1">
      <c r="B12" s="171"/>
      <c r="C12" s="179" t="s">
        <v>78</v>
      </c>
      <c r="D12" s="180"/>
      <c r="E12" s="30">
        <v>0.55000000000000004</v>
      </c>
      <c r="F12" s="143">
        <v>0.55000000000000004</v>
      </c>
      <c r="G12" s="31" t="s">
        <v>7</v>
      </c>
      <c r="H12" s="24" t="s">
        <v>7</v>
      </c>
      <c r="I12" s="158"/>
      <c r="J12" s="171"/>
      <c r="K12" s="179" t="s">
        <v>78</v>
      </c>
      <c r="L12" s="180"/>
      <c r="M12" s="30">
        <f t="shared" si="0"/>
        <v>0.55000000000000004</v>
      </c>
      <c r="N12" s="82">
        <f>M12</f>
        <v>0.55000000000000004</v>
      </c>
      <c r="O12" s="31" t="s">
        <v>7</v>
      </c>
      <c r="P12" s="32" t="s">
        <v>7</v>
      </c>
    </row>
    <row r="13" spans="2:16" ht="17.25" customHeight="1">
      <c r="B13" s="171"/>
      <c r="C13" s="179" t="s">
        <v>79</v>
      </c>
      <c r="D13" s="180"/>
      <c r="E13" s="1">
        <f>ROUND(E11*E12,0)</f>
        <v>1019956846</v>
      </c>
      <c r="F13" s="140">
        <f>ROUND(F11*F12,0)</f>
        <v>960945543</v>
      </c>
      <c r="G13" s="73">
        <f t="shared" ref="G13:G21" si="5">E13-F13</f>
        <v>59011303</v>
      </c>
      <c r="H13" s="29">
        <f>IF(AND(E13&lt;&gt;0,F13&lt;&gt;0),ROUND((E13-F13)/F13,3),IF(AND(E13&lt;&gt;0,F13=0),"皆増",IF(AND(E13=0,F13&lt;&gt;0),"皆減","")))</f>
        <v>6.0999999999999999E-2</v>
      </c>
      <c r="I13" s="157"/>
      <c r="J13" s="171"/>
      <c r="K13" s="179" t="s">
        <v>79</v>
      </c>
      <c r="L13" s="180"/>
      <c r="M13" s="1">
        <f>E13</f>
        <v>1019956846</v>
      </c>
      <c r="N13" s="83">
        <f>ROUND(N11*N12,0)</f>
        <v>1019956846</v>
      </c>
      <c r="O13" s="73">
        <f t="shared" ref="O13:O36" si="6">M13-N13</f>
        <v>0</v>
      </c>
      <c r="P13" s="33">
        <f t="shared" ref="P13:P42" si="7">ROUND(O13/N13,3)</f>
        <v>0</v>
      </c>
    </row>
    <row r="14" spans="2:16" ht="17.25" customHeight="1">
      <c r="B14" s="171"/>
      <c r="C14" s="179" t="s">
        <v>80</v>
      </c>
      <c r="D14" s="180"/>
      <c r="E14" s="34">
        <v>2819684</v>
      </c>
      <c r="F14" s="144">
        <v>-8151566</v>
      </c>
      <c r="G14" s="73">
        <f t="shared" si="5"/>
        <v>10971250</v>
      </c>
      <c r="H14" s="24" t="s">
        <v>7</v>
      </c>
      <c r="I14" s="158"/>
      <c r="J14" s="171"/>
      <c r="K14" s="179" t="s">
        <v>80</v>
      </c>
      <c r="L14" s="180"/>
      <c r="M14" s="34">
        <f t="shared" si="0"/>
        <v>2819684</v>
      </c>
      <c r="N14" s="84">
        <v>2819684</v>
      </c>
      <c r="O14" s="73">
        <f t="shared" si="6"/>
        <v>0</v>
      </c>
      <c r="P14" s="33">
        <f t="shared" si="7"/>
        <v>0</v>
      </c>
    </row>
    <row r="15" spans="2:16" ht="17.25" customHeight="1">
      <c r="B15" s="171"/>
      <c r="C15" s="217" t="s">
        <v>97</v>
      </c>
      <c r="D15" s="218"/>
      <c r="E15" s="34">
        <f>+E13+E14</f>
        <v>1022776530</v>
      </c>
      <c r="F15" s="144">
        <f>+F13+F14</f>
        <v>952793977</v>
      </c>
      <c r="G15" s="73">
        <f t="shared" si="5"/>
        <v>69982553</v>
      </c>
      <c r="H15" s="33">
        <f t="shared" si="4"/>
        <v>7.2999999999999995E-2</v>
      </c>
      <c r="I15" s="157"/>
      <c r="J15" s="171"/>
      <c r="K15" s="217" t="s">
        <v>97</v>
      </c>
      <c r="L15" s="218"/>
      <c r="M15" s="34">
        <f t="shared" si="0"/>
        <v>1022776530</v>
      </c>
      <c r="N15" s="84">
        <f>N13+N14</f>
        <v>1022776530</v>
      </c>
      <c r="O15" s="73">
        <f t="shared" si="6"/>
        <v>0</v>
      </c>
      <c r="P15" s="33">
        <f t="shared" si="7"/>
        <v>0</v>
      </c>
    </row>
    <row r="16" spans="2:16" ht="17.25" customHeight="1">
      <c r="B16" s="171"/>
      <c r="C16" s="219" t="s">
        <v>81</v>
      </c>
      <c r="D16" s="35" t="s">
        <v>68</v>
      </c>
      <c r="E16" s="1">
        <f>ROUND(E15*95/100,0)</f>
        <v>971637704</v>
      </c>
      <c r="F16" s="140">
        <f>ROUND(F15*95/100,0)</f>
        <v>905154278</v>
      </c>
      <c r="G16" s="73">
        <f t="shared" si="5"/>
        <v>66483426</v>
      </c>
      <c r="H16" s="33">
        <f t="shared" si="4"/>
        <v>7.2999999999999995E-2</v>
      </c>
      <c r="I16" s="157"/>
      <c r="J16" s="171"/>
      <c r="K16" s="219" t="s">
        <v>81</v>
      </c>
      <c r="L16" s="35" t="s">
        <v>68</v>
      </c>
      <c r="M16" s="1">
        <f t="shared" si="0"/>
        <v>971637704</v>
      </c>
      <c r="N16" s="83">
        <f>ROUND(N15*0.95,0)</f>
        <v>971637704</v>
      </c>
      <c r="O16" s="73">
        <f t="shared" si="6"/>
        <v>0</v>
      </c>
      <c r="P16" s="33">
        <f t="shared" si="7"/>
        <v>0</v>
      </c>
    </row>
    <row r="17" spans="2:16" ht="17.25" customHeight="1">
      <c r="B17" s="172"/>
      <c r="C17" s="220"/>
      <c r="D17" s="36" t="s">
        <v>69</v>
      </c>
      <c r="E17" s="37">
        <f>+E15-E16</f>
        <v>51138826</v>
      </c>
      <c r="F17" s="145">
        <f>+F15-F16</f>
        <v>47639699</v>
      </c>
      <c r="G17" s="38">
        <f t="shared" si="5"/>
        <v>3499127</v>
      </c>
      <c r="H17" s="39">
        <f t="shared" si="4"/>
        <v>7.2999999999999995E-2</v>
      </c>
      <c r="I17" s="157"/>
      <c r="J17" s="172"/>
      <c r="K17" s="220"/>
      <c r="L17" s="36" t="s">
        <v>69</v>
      </c>
      <c r="M17" s="37">
        <f t="shared" si="0"/>
        <v>51138826</v>
      </c>
      <c r="N17" s="85">
        <f>+N15-N16</f>
        <v>51138826</v>
      </c>
      <c r="O17" s="38">
        <f t="shared" si="6"/>
        <v>0</v>
      </c>
      <c r="P17" s="39">
        <f t="shared" si="7"/>
        <v>0</v>
      </c>
    </row>
    <row r="18" spans="2:16" ht="17.25" customHeight="1">
      <c r="B18" s="173" t="s">
        <v>105</v>
      </c>
      <c r="C18" s="174"/>
      <c r="D18" s="175"/>
      <c r="E18" s="40">
        <f>E36+E37+E38</f>
        <v>1131526104</v>
      </c>
      <c r="F18" s="146">
        <f>F36+F37+F38</f>
        <v>1123187635</v>
      </c>
      <c r="G18" s="19">
        <f t="shared" si="5"/>
        <v>8338469</v>
      </c>
      <c r="H18" s="20">
        <f t="shared" si="4"/>
        <v>7.0000000000000001E-3</v>
      </c>
      <c r="I18" s="157"/>
      <c r="J18" s="173" t="s">
        <v>105</v>
      </c>
      <c r="K18" s="174"/>
      <c r="L18" s="175"/>
      <c r="M18" s="41">
        <f t="shared" si="0"/>
        <v>1131526104</v>
      </c>
      <c r="N18" s="86">
        <f>SUM(N36:N38)</f>
        <v>1131526104</v>
      </c>
      <c r="O18" s="19">
        <f>M18-N18</f>
        <v>0</v>
      </c>
      <c r="P18" s="20">
        <f t="shared" si="7"/>
        <v>0</v>
      </c>
    </row>
    <row r="19" spans="2:16" ht="17.25" customHeight="1">
      <c r="B19" s="183" t="s">
        <v>98</v>
      </c>
      <c r="C19" s="176" t="s">
        <v>82</v>
      </c>
      <c r="D19" s="72" t="s">
        <v>59</v>
      </c>
      <c r="E19" s="42">
        <v>843500070</v>
      </c>
      <c r="F19" s="147">
        <v>806875023</v>
      </c>
      <c r="G19" s="73">
        <f t="shared" si="5"/>
        <v>36625047</v>
      </c>
      <c r="H19" s="33">
        <f>IF(AND(E19&lt;&gt;0,F19&lt;&gt;0),ROUND((E19-F19)/F19,3),IF(AND(E19&lt;&gt;0,F19=0),"皆増",IF(AND(E19=0,F19&lt;&gt;0),"皆減","")))</f>
        <v>4.4999999999999998E-2</v>
      </c>
      <c r="I19" s="159"/>
      <c r="J19" s="183" t="s">
        <v>98</v>
      </c>
      <c r="K19" s="176" t="s">
        <v>82</v>
      </c>
      <c r="L19" s="72" t="s">
        <v>59</v>
      </c>
      <c r="M19" s="42">
        <f>E19</f>
        <v>843500070</v>
      </c>
      <c r="N19" s="43">
        <v>843500070</v>
      </c>
      <c r="O19" s="73">
        <f t="shared" si="6"/>
        <v>0</v>
      </c>
      <c r="P19" s="33">
        <f t="shared" si="7"/>
        <v>0</v>
      </c>
    </row>
    <row r="20" spans="2:16" ht="17.25" customHeight="1">
      <c r="B20" s="184"/>
      <c r="C20" s="177"/>
      <c r="D20" s="72" t="s">
        <v>60</v>
      </c>
      <c r="E20" s="42">
        <v>3299105</v>
      </c>
      <c r="F20" s="147">
        <v>3154307</v>
      </c>
      <c r="G20" s="73">
        <f t="shared" si="5"/>
        <v>144798</v>
      </c>
      <c r="H20" s="33">
        <f>IF(AND(E20&lt;&gt;0,F20&lt;&gt;0),ROUND((E20-F20)/F20,3),IF(AND(E20&lt;&gt;0,F20=0),"皆増",IF(AND(E20=0,F20&lt;&gt;0),"皆減","")))</f>
        <v>4.5999999999999999E-2</v>
      </c>
      <c r="I20" s="159"/>
      <c r="J20" s="184"/>
      <c r="K20" s="177"/>
      <c r="L20" s="72" t="s">
        <v>60</v>
      </c>
      <c r="M20" s="42">
        <f t="shared" si="0"/>
        <v>3299105</v>
      </c>
      <c r="N20" s="43">
        <v>3299105</v>
      </c>
      <c r="O20" s="73">
        <f t="shared" si="6"/>
        <v>0</v>
      </c>
      <c r="P20" s="33">
        <f t="shared" si="7"/>
        <v>0</v>
      </c>
    </row>
    <row r="21" spans="2:16" ht="17.25" customHeight="1">
      <c r="B21" s="184"/>
      <c r="C21" s="177"/>
      <c r="D21" s="72" t="s">
        <v>61</v>
      </c>
      <c r="E21" s="42">
        <v>62926455</v>
      </c>
      <c r="F21" s="147">
        <v>67191459</v>
      </c>
      <c r="G21" s="73">
        <f t="shared" si="5"/>
        <v>-4265004</v>
      </c>
      <c r="H21" s="33">
        <f>IF(AND(E21&lt;&gt;0,F21&lt;&gt;0),ROUND((E21-F21)/F21,3),IF(AND(E21&lt;&gt;0,F21=0),"皆増",IF(AND(E21=0,F21&lt;&gt;0),"皆減","")))</f>
        <v>-6.3E-2</v>
      </c>
      <c r="I21" s="159"/>
      <c r="J21" s="184"/>
      <c r="K21" s="177"/>
      <c r="L21" s="72" t="s">
        <v>61</v>
      </c>
      <c r="M21" s="42">
        <f t="shared" si="0"/>
        <v>62926455</v>
      </c>
      <c r="N21" s="43">
        <v>62926455</v>
      </c>
      <c r="O21" s="73">
        <f>M21-N21</f>
        <v>0</v>
      </c>
      <c r="P21" s="33">
        <f t="shared" si="7"/>
        <v>0</v>
      </c>
    </row>
    <row r="22" spans="2:16" ht="17.25" customHeight="1">
      <c r="B22" s="184"/>
      <c r="C22" s="177"/>
      <c r="D22" s="72" t="s">
        <v>62</v>
      </c>
      <c r="E22" s="42">
        <v>0</v>
      </c>
      <c r="F22" s="147">
        <v>0</v>
      </c>
      <c r="G22" s="73">
        <f t="shared" si="3"/>
        <v>0</v>
      </c>
      <c r="H22" s="24" t="s">
        <v>7</v>
      </c>
      <c r="I22" s="160"/>
      <c r="J22" s="184"/>
      <c r="K22" s="177"/>
      <c r="L22" s="72" t="s">
        <v>62</v>
      </c>
      <c r="M22" s="42">
        <f t="shared" si="0"/>
        <v>0</v>
      </c>
      <c r="N22" s="43">
        <v>0</v>
      </c>
      <c r="O22" s="73">
        <f t="shared" si="6"/>
        <v>0</v>
      </c>
      <c r="P22" s="24" t="s">
        <v>7</v>
      </c>
    </row>
    <row r="23" spans="2:16" ht="17.25" customHeight="1">
      <c r="B23" s="184"/>
      <c r="C23" s="178"/>
      <c r="D23" s="72" t="s">
        <v>63</v>
      </c>
      <c r="E23" s="42">
        <f>SUM(E19:E22)</f>
        <v>909725630</v>
      </c>
      <c r="F23" s="147">
        <f>SUM(F19:F22)</f>
        <v>877220789</v>
      </c>
      <c r="G23" s="73">
        <f t="shared" ref="G23:G41" si="8">E23-F23</f>
        <v>32504841</v>
      </c>
      <c r="H23" s="33">
        <f t="shared" si="4"/>
        <v>3.6999999999999998E-2</v>
      </c>
      <c r="I23" s="159"/>
      <c r="J23" s="184"/>
      <c r="K23" s="178"/>
      <c r="L23" s="72" t="s">
        <v>63</v>
      </c>
      <c r="M23" s="42">
        <f t="shared" si="0"/>
        <v>909725630</v>
      </c>
      <c r="N23" s="43">
        <f>SUM(N19:N22)</f>
        <v>909725630</v>
      </c>
      <c r="O23" s="73">
        <f t="shared" si="6"/>
        <v>0</v>
      </c>
      <c r="P23" s="33">
        <f t="shared" si="7"/>
        <v>0</v>
      </c>
    </row>
    <row r="24" spans="2:16" ht="17.25" customHeight="1">
      <c r="B24" s="184"/>
      <c r="C24" s="181" t="s">
        <v>52</v>
      </c>
      <c r="D24" s="182"/>
      <c r="E24" s="42">
        <v>2526855</v>
      </c>
      <c r="F24" s="147">
        <v>3013511</v>
      </c>
      <c r="G24" s="73">
        <f t="shared" si="8"/>
        <v>-486656</v>
      </c>
      <c r="H24" s="33">
        <f t="shared" si="4"/>
        <v>-0.161</v>
      </c>
      <c r="I24" s="159"/>
      <c r="J24" s="184"/>
      <c r="K24" s="181" t="s">
        <v>52</v>
      </c>
      <c r="L24" s="182"/>
      <c r="M24" s="42">
        <f t="shared" si="0"/>
        <v>2526855</v>
      </c>
      <c r="N24" s="43">
        <v>2526855</v>
      </c>
      <c r="O24" s="73">
        <f t="shared" si="6"/>
        <v>0</v>
      </c>
      <c r="P24" s="33">
        <f t="shared" si="7"/>
        <v>0</v>
      </c>
    </row>
    <row r="25" spans="2:16" ht="17.25" customHeight="1">
      <c r="B25" s="184"/>
      <c r="C25" s="181" t="s">
        <v>66</v>
      </c>
      <c r="D25" s="182"/>
      <c r="E25" s="42">
        <v>12131232</v>
      </c>
      <c r="F25" s="147">
        <v>11133180</v>
      </c>
      <c r="G25" s="73">
        <f t="shared" si="8"/>
        <v>998052</v>
      </c>
      <c r="H25" s="33">
        <f t="shared" si="4"/>
        <v>0.09</v>
      </c>
      <c r="I25" s="159"/>
      <c r="J25" s="184"/>
      <c r="K25" s="181" t="s">
        <v>66</v>
      </c>
      <c r="L25" s="182"/>
      <c r="M25" s="42">
        <f t="shared" si="0"/>
        <v>12131232</v>
      </c>
      <c r="N25" s="43">
        <v>12131232</v>
      </c>
      <c r="O25" s="73">
        <f t="shared" si="6"/>
        <v>0</v>
      </c>
      <c r="P25" s="33">
        <f t="shared" si="7"/>
        <v>0</v>
      </c>
    </row>
    <row r="26" spans="2:16" ht="17.25" customHeight="1">
      <c r="B26" s="184"/>
      <c r="C26" s="186" t="s">
        <v>67</v>
      </c>
      <c r="D26" s="187"/>
      <c r="E26" s="42">
        <v>8397497</v>
      </c>
      <c r="F26" s="147">
        <v>7632169</v>
      </c>
      <c r="G26" s="73">
        <f t="shared" si="8"/>
        <v>765328</v>
      </c>
      <c r="H26" s="33">
        <f t="shared" si="4"/>
        <v>0.1</v>
      </c>
      <c r="I26" s="159"/>
      <c r="J26" s="184"/>
      <c r="K26" s="186" t="s">
        <v>67</v>
      </c>
      <c r="L26" s="187"/>
      <c r="M26" s="42">
        <f t="shared" si="0"/>
        <v>8397497</v>
      </c>
      <c r="N26" s="43">
        <v>8397497</v>
      </c>
      <c r="O26" s="73">
        <f t="shared" si="6"/>
        <v>0</v>
      </c>
      <c r="P26" s="33">
        <f t="shared" si="7"/>
        <v>0</v>
      </c>
    </row>
    <row r="27" spans="2:16" ht="17.25" customHeight="1">
      <c r="B27" s="184"/>
      <c r="C27" s="181" t="s">
        <v>2</v>
      </c>
      <c r="D27" s="182"/>
      <c r="E27" s="42">
        <v>167532988</v>
      </c>
      <c r="F27" s="147">
        <v>191538213</v>
      </c>
      <c r="G27" s="73">
        <f t="shared" si="8"/>
        <v>-24005225</v>
      </c>
      <c r="H27" s="33">
        <f t="shared" si="4"/>
        <v>-0.125</v>
      </c>
      <c r="I27" s="159"/>
      <c r="J27" s="184"/>
      <c r="K27" s="181" t="s">
        <v>2</v>
      </c>
      <c r="L27" s="182"/>
      <c r="M27" s="42">
        <f t="shared" si="0"/>
        <v>167532988</v>
      </c>
      <c r="N27" s="43">
        <v>167532988</v>
      </c>
      <c r="O27" s="73">
        <f t="shared" si="6"/>
        <v>0</v>
      </c>
      <c r="P27" s="33">
        <f t="shared" si="7"/>
        <v>0</v>
      </c>
    </row>
    <row r="28" spans="2:16" ht="17.25" customHeight="1">
      <c r="B28" s="184"/>
      <c r="C28" s="181" t="s">
        <v>83</v>
      </c>
      <c r="D28" s="182"/>
      <c r="E28" s="42">
        <v>32954</v>
      </c>
      <c r="F28" s="147">
        <v>32975</v>
      </c>
      <c r="G28" s="73">
        <f t="shared" si="8"/>
        <v>-21</v>
      </c>
      <c r="H28" s="33">
        <f t="shared" si="4"/>
        <v>-1E-3</v>
      </c>
      <c r="I28" s="159"/>
      <c r="J28" s="184"/>
      <c r="K28" s="181" t="s">
        <v>83</v>
      </c>
      <c r="L28" s="182"/>
      <c r="M28" s="42">
        <f t="shared" si="0"/>
        <v>32954</v>
      </c>
      <c r="N28" s="43">
        <v>32954</v>
      </c>
      <c r="O28" s="73">
        <f t="shared" si="6"/>
        <v>0</v>
      </c>
      <c r="P28" s="33">
        <f t="shared" si="7"/>
        <v>0</v>
      </c>
    </row>
    <row r="29" spans="2:16" ht="17.25" customHeight="1">
      <c r="B29" s="184"/>
      <c r="C29" s="181" t="s">
        <v>111</v>
      </c>
      <c r="D29" s="182"/>
      <c r="E29" s="42">
        <v>6759906</v>
      </c>
      <c r="F29" s="147">
        <v>5106897</v>
      </c>
      <c r="G29" s="73">
        <f t="shared" si="8"/>
        <v>1653009</v>
      </c>
      <c r="H29" s="33">
        <f t="shared" si="4"/>
        <v>0.32400000000000001</v>
      </c>
      <c r="I29" s="159"/>
      <c r="J29" s="184"/>
      <c r="K29" s="181" t="s">
        <v>3</v>
      </c>
      <c r="L29" s="182"/>
      <c r="M29" s="42">
        <f t="shared" si="0"/>
        <v>6759906</v>
      </c>
      <c r="N29" s="43">
        <v>6759906</v>
      </c>
      <c r="O29" s="73">
        <f t="shared" si="6"/>
        <v>0</v>
      </c>
      <c r="P29" s="33">
        <f t="shared" si="7"/>
        <v>0</v>
      </c>
    </row>
    <row r="30" spans="2:16" ht="17.25" customHeight="1">
      <c r="B30" s="184"/>
      <c r="C30" s="181" t="s">
        <v>112</v>
      </c>
      <c r="D30" s="182"/>
      <c r="E30" s="42">
        <v>4798026</v>
      </c>
      <c r="F30" s="147">
        <v>4204096</v>
      </c>
      <c r="G30" s="73">
        <f t="shared" si="8"/>
        <v>593930</v>
      </c>
      <c r="H30" s="44">
        <f t="shared" si="4"/>
        <v>0.14099999999999999</v>
      </c>
      <c r="I30" s="159"/>
      <c r="J30" s="184"/>
      <c r="K30" s="181" t="s">
        <v>112</v>
      </c>
      <c r="L30" s="182"/>
      <c r="M30" s="42">
        <f t="shared" ref="M30:M35" si="9">E30</f>
        <v>4798026</v>
      </c>
      <c r="N30" s="43">
        <v>4798026</v>
      </c>
      <c r="O30" s="73">
        <f t="shared" si="6"/>
        <v>0</v>
      </c>
      <c r="P30" s="33">
        <f t="shared" si="7"/>
        <v>0</v>
      </c>
    </row>
    <row r="31" spans="2:16" ht="17.25" customHeight="1">
      <c r="B31" s="184"/>
      <c r="C31" s="190" t="s">
        <v>48</v>
      </c>
      <c r="D31" s="190"/>
      <c r="E31" s="42">
        <f>SUM(E23:E30)</f>
        <v>1111905088</v>
      </c>
      <c r="F31" s="147">
        <f>SUM(F23:F30)</f>
        <v>1099881830</v>
      </c>
      <c r="G31" s="73">
        <f t="shared" si="8"/>
        <v>12023258</v>
      </c>
      <c r="H31" s="33">
        <f t="shared" si="4"/>
        <v>1.0999999999999999E-2</v>
      </c>
      <c r="I31" s="159"/>
      <c r="J31" s="184"/>
      <c r="K31" s="190" t="s">
        <v>48</v>
      </c>
      <c r="L31" s="190"/>
      <c r="M31" s="42">
        <f t="shared" si="9"/>
        <v>1111905088</v>
      </c>
      <c r="N31" s="43">
        <f>SUM(N23:N30)</f>
        <v>1111905088</v>
      </c>
      <c r="O31" s="73">
        <f t="shared" si="6"/>
        <v>0</v>
      </c>
      <c r="P31" s="33">
        <f t="shared" si="7"/>
        <v>0</v>
      </c>
    </row>
    <row r="32" spans="2:16" ht="17.25" customHeight="1">
      <c r="B32" s="184"/>
      <c r="C32" s="211" t="s">
        <v>96</v>
      </c>
      <c r="D32" s="212"/>
      <c r="E32" s="42">
        <v>3794037</v>
      </c>
      <c r="F32" s="147">
        <v>3772744</v>
      </c>
      <c r="G32" s="73">
        <f t="shared" si="8"/>
        <v>21293</v>
      </c>
      <c r="H32" s="33">
        <f t="shared" si="4"/>
        <v>6.0000000000000001E-3</v>
      </c>
      <c r="I32" s="159"/>
      <c r="J32" s="184"/>
      <c r="K32" s="211" t="s">
        <v>96</v>
      </c>
      <c r="L32" s="212"/>
      <c r="M32" s="42">
        <f t="shared" si="9"/>
        <v>3794037</v>
      </c>
      <c r="N32" s="43">
        <v>3794037</v>
      </c>
      <c r="O32" s="73">
        <f t="shared" si="6"/>
        <v>0</v>
      </c>
      <c r="P32" s="33">
        <f t="shared" si="7"/>
        <v>0</v>
      </c>
    </row>
    <row r="33" spans="2:16" ht="17.25" customHeight="1">
      <c r="B33" s="184"/>
      <c r="C33" s="182" t="s">
        <v>51</v>
      </c>
      <c r="D33" s="182"/>
      <c r="E33" s="42">
        <v>9033472</v>
      </c>
      <c r="F33" s="147">
        <v>9390028</v>
      </c>
      <c r="G33" s="73">
        <f t="shared" si="8"/>
        <v>-356556</v>
      </c>
      <c r="H33" s="33">
        <f>IF(AND(E33&lt;&gt;0,F33&lt;&gt;0),ROUND((E33-F33)/F33,3),IF(AND(E33&lt;&gt;0,F33=0),"皆増",IF(AND(E33=0,F33&lt;&gt;0),"皆減","")))</f>
        <v>-3.7999999999999999E-2</v>
      </c>
      <c r="I33" s="159"/>
      <c r="J33" s="184"/>
      <c r="K33" s="182" t="s">
        <v>51</v>
      </c>
      <c r="L33" s="182"/>
      <c r="M33" s="42">
        <f t="shared" si="9"/>
        <v>9033472</v>
      </c>
      <c r="N33" s="43">
        <v>9033472</v>
      </c>
      <c r="O33" s="73">
        <f t="shared" si="6"/>
        <v>0</v>
      </c>
      <c r="P33" s="33">
        <f t="shared" si="7"/>
        <v>0</v>
      </c>
    </row>
    <row r="34" spans="2:16" ht="17.25" customHeight="1">
      <c r="B34" s="184"/>
      <c r="C34" s="182" t="s">
        <v>84</v>
      </c>
      <c r="D34" s="182"/>
      <c r="E34" s="42">
        <v>945004</v>
      </c>
      <c r="F34" s="147">
        <v>903193</v>
      </c>
      <c r="G34" s="73">
        <f t="shared" si="8"/>
        <v>41811</v>
      </c>
      <c r="H34" s="33">
        <f t="shared" si="4"/>
        <v>4.5999999999999999E-2</v>
      </c>
      <c r="I34" s="159"/>
      <c r="J34" s="184"/>
      <c r="K34" s="182" t="s">
        <v>84</v>
      </c>
      <c r="L34" s="182"/>
      <c r="M34" s="42">
        <f t="shared" si="9"/>
        <v>945004</v>
      </c>
      <c r="N34" s="43">
        <v>945004</v>
      </c>
      <c r="O34" s="73">
        <f t="shared" si="6"/>
        <v>0</v>
      </c>
      <c r="P34" s="33">
        <f t="shared" si="7"/>
        <v>0</v>
      </c>
    </row>
    <row r="35" spans="2:16" ht="17.25" customHeight="1">
      <c r="B35" s="184"/>
      <c r="C35" s="186" t="s">
        <v>4</v>
      </c>
      <c r="D35" s="187"/>
      <c r="E35" s="42">
        <v>1020596</v>
      </c>
      <c r="F35" s="147">
        <v>1068453</v>
      </c>
      <c r="G35" s="73">
        <f t="shared" si="8"/>
        <v>-47857</v>
      </c>
      <c r="H35" s="33">
        <f t="shared" si="4"/>
        <v>-4.4999999999999998E-2</v>
      </c>
      <c r="I35" s="159"/>
      <c r="J35" s="184"/>
      <c r="K35" s="186" t="s">
        <v>4</v>
      </c>
      <c r="L35" s="187"/>
      <c r="M35" s="42">
        <f t="shared" si="9"/>
        <v>1020596</v>
      </c>
      <c r="N35" s="42">
        <v>1020596</v>
      </c>
      <c r="O35" s="43">
        <f>M35-N35</f>
        <v>0</v>
      </c>
      <c r="P35" s="33">
        <f t="shared" si="7"/>
        <v>0</v>
      </c>
    </row>
    <row r="36" spans="2:16" ht="17.25" customHeight="1">
      <c r="B36" s="184"/>
      <c r="C36" s="188" t="s">
        <v>53</v>
      </c>
      <c r="D36" s="189"/>
      <c r="E36" s="42">
        <f>SUM(E31:E35)</f>
        <v>1126698197</v>
      </c>
      <c r="F36" s="147">
        <f>SUM(F31:F35)</f>
        <v>1115016248</v>
      </c>
      <c r="G36" s="73">
        <f t="shared" si="8"/>
        <v>11681949</v>
      </c>
      <c r="H36" s="33">
        <f t="shared" si="4"/>
        <v>0.01</v>
      </c>
      <c r="I36" s="159"/>
      <c r="J36" s="184"/>
      <c r="K36" s="188" t="s">
        <v>53</v>
      </c>
      <c r="L36" s="189"/>
      <c r="M36" s="42">
        <f>SUM(M31:M35)</f>
        <v>1126698197</v>
      </c>
      <c r="N36" s="43">
        <f>SUM(N31:N35)</f>
        <v>1126698197</v>
      </c>
      <c r="O36" s="73">
        <f t="shared" si="6"/>
        <v>0</v>
      </c>
      <c r="P36" s="33">
        <f t="shared" si="7"/>
        <v>0</v>
      </c>
    </row>
    <row r="37" spans="2:16" ht="17.25" customHeight="1">
      <c r="B37" s="184"/>
      <c r="C37" s="196" t="s">
        <v>113</v>
      </c>
      <c r="D37" s="197"/>
      <c r="E37" s="45">
        <v>-6613901</v>
      </c>
      <c r="F37" s="148">
        <v>-4909879</v>
      </c>
      <c r="G37" s="46">
        <f t="shared" si="8"/>
        <v>-1704022</v>
      </c>
      <c r="H37" s="24" t="s">
        <v>116</v>
      </c>
      <c r="I37" s="160"/>
      <c r="J37" s="184"/>
      <c r="K37" s="196" t="s">
        <v>113</v>
      </c>
      <c r="L37" s="197"/>
      <c r="M37" s="45">
        <f>E37</f>
        <v>-6613901</v>
      </c>
      <c r="N37" s="87">
        <v>-6613901</v>
      </c>
      <c r="O37" s="46">
        <f t="shared" ref="O37:O42" si="10">M37-N37</f>
        <v>0</v>
      </c>
      <c r="P37" s="47">
        <f t="shared" si="7"/>
        <v>0</v>
      </c>
    </row>
    <row r="38" spans="2:16" ht="17.25" customHeight="1">
      <c r="B38" s="185"/>
      <c r="C38" s="209" t="s">
        <v>114</v>
      </c>
      <c r="D38" s="210"/>
      <c r="E38" s="48">
        <v>11441808</v>
      </c>
      <c r="F38" s="149">
        <v>13081266</v>
      </c>
      <c r="G38" s="49">
        <f t="shared" si="8"/>
        <v>-1639458</v>
      </c>
      <c r="H38" s="33">
        <f t="shared" si="4"/>
        <v>-0.125</v>
      </c>
      <c r="I38" s="159"/>
      <c r="J38" s="185"/>
      <c r="K38" s="209" t="s">
        <v>114</v>
      </c>
      <c r="L38" s="210"/>
      <c r="M38" s="48">
        <f>E38</f>
        <v>11441808</v>
      </c>
      <c r="N38" s="88">
        <v>11441808</v>
      </c>
      <c r="O38" s="49">
        <f t="shared" si="10"/>
        <v>0</v>
      </c>
      <c r="P38" s="74">
        <f t="shared" si="7"/>
        <v>0</v>
      </c>
    </row>
    <row r="39" spans="2:16" ht="17.25" customHeight="1">
      <c r="B39" s="198" t="s">
        <v>106</v>
      </c>
      <c r="C39" s="199"/>
      <c r="D39" s="200"/>
      <c r="E39" s="51">
        <f>E40+E41</f>
        <v>2059498072</v>
      </c>
      <c r="F39" s="150">
        <f>F40+F41</f>
        <v>1997699351</v>
      </c>
      <c r="G39" s="52">
        <f t="shared" si="8"/>
        <v>61798721</v>
      </c>
      <c r="H39" s="53">
        <f t="shared" si="4"/>
        <v>3.1E-2</v>
      </c>
      <c r="I39" s="159"/>
      <c r="J39" s="198" t="s">
        <v>106</v>
      </c>
      <c r="K39" s="199"/>
      <c r="L39" s="200"/>
      <c r="M39" s="41">
        <f>E39</f>
        <v>2059498072</v>
      </c>
      <c r="N39" s="86">
        <f>N40+N41</f>
        <v>2103163808</v>
      </c>
      <c r="O39" s="19">
        <f t="shared" si="10"/>
        <v>-43665736</v>
      </c>
      <c r="P39" s="20">
        <f t="shared" si="7"/>
        <v>-2.1000000000000001E-2</v>
      </c>
    </row>
    <row r="40" spans="2:16" ht="17.25" customHeight="1">
      <c r="B40" s="194" t="s">
        <v>85</v>
      </c>
      <c r="C40" s="181" t="s">
        <v>49</v>
      </c>
      <c r="D40" s="182"/>
      <c r="E40" s="1">
        <v>1836748964</v>
      </c>
      <c r="F40" s="140">
        <v>1780321303</v>
      </c>
      <c r="G40" s="73">
        <f t="shared" si="8"/>
        <v>56427661</v>
      </c>
      <c r="H40" s="33">
        <f t="shared" si="4"/>
        <v>3.2000000000000001E-2</v>
      </c>
      <c r="I40" s="157"/>
      <c r="J40" s="194" t="s">
        <v>85</v>
      </c>
      <c r="K40" s="181" t="s">
        <v>49</v>
      </c>
      <c r="L40" s="182"/>
      <c r="M40" s="1">
        <f t="shared" ref="M40:M47" si="11">E40</f>
        <v>1836748964</v>
      </c>
      <c r="N40" s="80">
        <v>1877362868</v>
      </c>
      <c r="O40" s="73">
        <f t="shared" si="10"/>
        <v>-40613904</v>
      </c>
      <c r="P40" s="33">
        <f t="shared" si="7"/>
        <v>-2.1999999999999999E-2</v>
      </c>
    </row>
    <row r="41" spans="2:16" ht="17.25" customHeight="1">
      <c r="B41" s="195"/>
      <c r="C41" s="207" t="s">
        <v>50</v>
      </c>
      <c r="D41" s="208"/>
      <c r="E41" s="54">
        <v>222749108</v>
      </c>
      <c r="F41" s="151">
        <v>217378048</v>
      </c>
      <c r="G41" s="49">
        <f t="shared" si="8"/>
        <v>5371060</v>
      </c>
      <c r="H41" s="50">
        <f t="shared" si="4"/>
        <v>2.5000000000000001E-2</v>
      </c>
      <c r="I41" s="157"/>
      <c r="J41" s="195"/>
      <c r="K41" s="207" t="s">
        <v>50</v>
      </c>
      <c r="L41" s="208"/>
      <c r="M41" s="4">
        <f t="shared" si="11"/>
        <v>222749108</v>
      </c>
      <c r="N41" s="89">
        <v>225800940</v>
      </c>
      <c r="O41" s="55">
        <f t="shared" si="10"/>
        <v>-3051832</v>
      </c>
      <c r="P41" s="56">
        <f t="shared" si="7"/>
        <v>-1.4E-2</v>
      </c>
    </row>
    <row r="42" spans="2:16" ht="17.25" customHeight="1">
      <c r="B42" s="201" t="s">
        <v>107</v>
      </c>
      <c r="C42" s="202"/>
      <c r="D42" s="203"/>
      <c r="E42" s="41">
        <f>E39-E18</f>
        <v>927971968</v>
      </c>
      <c r="F42" s="146">
        <f>F39-F18</f>
        <v>874511716</v>
      </c>
      <c r="G42" s="57" t="s">
        <v>7</v>
      </c>
      <c r="H42" s="58" t="s">
        <v>7</v>
      </c>
      <c r="I42" s="158"/>
      <c r="J42" s="201" t="s">
        <v>107</v>
      </c>
      <c r="K42" s="202"/>
      <c r="L42" s="203"/>
      <c r="M42" s="41">
        <f t="shared" si="11"/>
        <v>927971968</v>
      </c>
      <c r="N42" s="86">
        <f>N39-N18</f>
        <v>971637704</v>
      </c>
      <c r="O42" s="59">
        <f t="shared" si="10"/>
        <v>-43665736</v>
      </c>
      <c r="P42" s="20">
        <f t="shared" si="7"/>
        <v>-4.4999999999999998E-2</v>
      </c>
    </row>
    <row r="43" spans="2:16" ht="17.25" customHeight="1">
      <c r="B43" s="194" t="s">
        <v>85</v>
      </c>
      <c r="C43" s="181" t="s">
        <v>86</v>
      </c>
      <c r="D43" s="182"/>
      <c r="E43" s="1">
        <v>944088482</v>
      </c>
      <c r="F43" s="140">
        <v>894180412</v>
      </c>
      <c r="G43" s="73">
        <f>E43-F43</f>
        <v>49908070</v>
      </c>
      <c r="H43" s="33">
        <f t="shared" si="4"/>
        <v>5.6000000000000001E-2</v>
      </c>
      <c r="I43" s="157"/>
      <c r="J43" s="194" t="s">
        <v>85</v>
      </c>
      <c r="K43" s="181" t="s">
        <v>86</v>
      </c>
      <c r="L43" s="182"/>
      <c r="M43" s="1">
        <f t="shared" si="11"/>
        <v>944088482</v>
      </c>
      <c r="N43" s="60" t="s">
        <v>7</v>
      </c>
      <c r="O43" s="57" t="s">
        <v>7</v>
      </c>
      <c r="P43" s="61" t="s">
        <v>7</v>
      </c>
    </row>
    <row r="44" spans="2:16" ht="17.25" customHeight="1">
      <c r="B44" s="195"/>
      <c r="C44" s="204" t="s">
        <v>87</v>
      </c>
      <c r="D44" s="205"/>
      <c r="E44" s="4">
        <f>-E42+E43</f>
        <v>16116514</v>
      </c>
      <c r="F44" s="152">
        <v>19668696</v>
      </c>
      <c r="G44" s="62">
        <f>E44-F44</f>
        <v>-3552182</v>
      </c>
      <c r="H44" s="50">
        <f t="shared" si="4"/>
        <v>-0.18099999999999999</v>
      </c>
      <c r="I44" s="157"/>
      <c r="J44" s="195"/>
      <c r="K44" s="204" t="s">
        <v>87</v>
      </c>
      <c r="L44" s="205"/>
      <c r="M44" s="4">
        <f t="shared" si="11"/>
        <v>16116514</v>
      </c>
      <c r="N44" s="63" t="s">
        <v>7</v>
      </c>
      <c r="O44" s="64" t="s">
        <v>7</v>
      </c>
      <c r="P44" s="65" t="s">
        <v>7</v>
      </c>
    </row>
    <row r="45" spans="2:16" ht="17.25" customHeight="1">
      <c r="B45" s="191" t="s">
        <v>88</v>
      </c>
      <c r="C45" s="206" t="s">
        <v>54</v>
      </c>
      <c r="D45" s="202"/>
      <c r="E45" s="66">
        <f>E43</f>
        <v>944088482</v>
      </c>
      <c r="F45" s="153">
        <v>894180412</v>
      </c>
      <c r="G45" s="19">
        <f>E45-F45</f>
        <v>49908070</v>
      </c>
      <c r="H45" s="20">
        <f t="shared" si="4"/>
        <v>5.6000000000000001E-2</v>
      </c>
      <c r="I45" s="157"/>
      <c r="J45" s="191" t="s">
        <v>88</v>
      </c>
      <c r="K45" s="206" t="s">
        <v>54</v>
      </c>
      <c r="L45" s="202"/>
      <c r="M45" s="66">
        <f t="shared" si="11"/>
        <v>944088482</v>
      </c>
      <c r="N45" s="79">
        <f>N42</f>
        <v>971637704</v>
      </c>
      <c r="O45" s="19">
        <f>M45-N45</f>
        <v>-27549222</v>
      </c>
      <c r="P45" s="20">
        <f>ROUND(O45/N45,3)</f>
        <v>-2.8000000000000001E-2</v>
      </c>
    </row>
    <row r="46" spans="2:16" ht="17.25" customHeight="1">
      <c r="B46" s="192"/>
      <c r="C46" s="181" t="s">
        <v>55</v>
      </c>
      <c r="D46" s="182"/>
      <c r="E46" s="42">
        <f>E17</f>
        <v>51138826</v>
      </c>
      <c r="F46" s="147">
        <v>47639699</v>
      </c>
      <c r="G46" s="73">
        <f>E46-F46</f>
        <v>3499127</v>
      </c>
      <c r="H46" s="33">
        <f t="shared" si="4"/>
        <v>7.2999999999999995E-2</v>
      </c>
      <c r="I46" s="157"/>
      <c r="J46" s="192"/>
      <c r="K46" s="181" t="s">
        <v>55</v>
      </c>
      <c r="L46" s="182"/>
      <c r="M46" s="42">
        <f t="shared" si="11"/>
        <v>51138826</v>
      </c>
      <c r="N46" s="43">
        <f>N17</f>
        <v>51138826</v>
      </c>
      <c r="O46" s="73">
        <f>M46-N46</f>
        <v>0</v>
      </c>
      <c r="P46" s="33">
        <f>ROUND(O46/N46,3)</f>
        <v>0</v>
      </c>
    </row>
    <row r="47" spans="2:16" ht="17.25" customHeight="1">
      <c r="B47" s="193"/>
      <c r="C47" s="204" t="s">
        <v>89</v>
      </c>
      <c r="D47" s="205"/>
      <c r="E47" s="67">
        <f>E45+E46</f>
        <v>995227308</v>
      </c>
      <c r="F47" s="154">
        <f>F45+F46</f>
        <v>941820111</v>
      </c>
      <c r="G47" s="55">
        <f>E47-F47</f>
        <v>53407197</v>
      </c>
      <c r="H47" s="50">
        <f t="shared" si="4"/>
        <v>5.7000000000000002E-2</v>
      </c>
      <c r="I47" s="157"/>
      <c r="J47" s="193"/>
      <c r="K47" s="204" t="s">
        <v>89</v>
      </c>
      <c r="L47" s="205"/>
      <c r="M47" s="67">
        <f t="shared" si="11"/>
        <v>995227308</v>
      </c>
      <c r="N47" s="88">
        <f>N45+N46</f>
        <v>1022776530</v>
      </c>
      <c r="O47" s="55">
        <f>M47-N47</f>
        <v>-27549222</v>
      </c>
      <c r="P47" s="50">
        <f>ROUND(O47/N47,3)</f>
        <v>-2.7E-2</v>
      </c>
    </row>
    <row r="48" spans="2:16" ht="18" customHeight="1">
      <c r="B48" s="68"/>
      <c r="C48" s="69"/>
      <c r="D48" s="70"/>
      <c r="E48" s="68"/>
      <c r="F48" s="68"/>
      <c r="G48" s="68"/>
      <c r="H48" s="68"/>
      <c r="I48" s="46"/>
      <c r="J48" s="68"/>
      <c r="K48" s="71"/>
      <c r="M48" s="68"/>
      <c r="N48" s="68"/>
      <c r="O48" s="68"/>
      <c r="P48" s="68"/>
    </row>
    <row r="49" spans="2:16" ht="18" customHeight="1">
      <c r="B49" s="68"/>
      <c r="C49" s="71"/>
      <c r="D49" s="70"/>
      <c r="E49" s="68"/>
      <c r="F49" s="68"/>
      <c r="G49" s="68"/>
      <c r="H49" s="68"/>
      <c r="I49" s="46"/>
      <c r="J49" s="68"/>
      <c r="K49" s="71"/>
      <c r="L49" s="70"/>
      <c r="M49" s="68"/>
      <c r="N49" s="68"/>
      <c r="O49" s="68"/>
      <c r="P49" s="68"/>
    </row>
  </sheetData>
  <mergeCells count="78">
    <mergeCell ref="G2:H3"/>
    <mergeCell ref="O2:P3"/>
    <mergeCell ref="B18:D18"/>
    <mergeCell ref="B6:B17"/>
    <mergeCell ref="K6:K11"/>
    <mergeCell ref="K12:L12"/>
    <mergeCell ref="K14:L14"/>
    <mergeCell ref="K15:L15"/>
    <mergeCell ref="K16:K17"/>
    <mergeCell ref="K13:L13"/>
    <mergeCell ref="C16:C17"/>
    <mergeCell ref="C6:C11"/>
    <mergeCell ref="C15:D15"/>
    <mergeCell ref="C12:D12"/>
    <mergeCell ref="C13:D13"/>
    <mergeCell ref="B4:D5"/>
    <mergeCell ref="C28:D28"/>
    <mergeCell ref="C27:D27"/>
    <mergeCell ref="K27:L27"/>
    <mergeCell ref="K31:L31"/>
    <mergeCell ref="C33:D33"/>
    <mergeCell ref="C32:D32"/>
    <mergeCell ref="K32:L32"/>
    <mergeCell ref="C41:D41"/>
    <mergeCell ref="C44:D44"/>
    <mergeCell ref="K37:L37"/>
    <mergeCell ref="J39:L39"/>
    <mergeCell ref="C38:D38"/>
    <mergeCell ref="K38:L38"/>
    <mergeCell ref="K47:L47"/>
    <mergeCell ref="K45:L45"/>
    <mergeCell ref="K46:L46"/>
    <mergeCell ref="J45:J47"/>
    <mergeCell ref="K41:L41"/>
    <mergeCell ref="J43:J44"/>
    <mergeCell ref="K44:L44"/>
    <mergeCell ref="K43:L43"/>
    <mergeCell ref="J40:J41"/>
    <mergeCell ref="J42:L42"/>
    <mergeCell ref="K40:L40"/>
    <mergeCell ref="B45:B47"/>
    <mergeCell ref="C29:D29"/>
    <mergeCell ref="B43:B44"/>
    <mergeCell ref="C43:D43"/>
    <mergeCell ref="C40:D40"/>
    <mergeCell ref="C36:D36"/>
    <mergeCell ref="C34:D34"/>
    <mergeCell ref="C37:D37"/>
    <mergeCell ref="C35:D35"/>
    <mergeCell ref="C30:D30"/>
    <mergeCell ref="B40:B41"/>
    <mergeCell ref="B39:D39"/>
    <mergeCell ref="B42:D42"/>
    <mergeCell ref="C46:D46"/>
    <mergeCell ref="C47:D47"/>
    <mergeCell ref="C45:D45"/>
    <mergeCell ref="K24:L24"/>
    <mergeCell ref="B19:B38"/>
    <mergeCell ref="J19:J38"/>
    <mergeCell ref="C24:D24"/>
    <mergeCell ref="K25:L25"/>
    <mergeCell ref="K26:L26"/>
    <mergeCell ref="C25:D25"/>
    <mergeCell ref="K30:L30"/>
    <mergeCell ref="K36:L36"/>
    <mergeCell ref="K35:L35"/>
    <mergeCell ref="K33:L33"/>
    <mergeCell ref="K34:L34"/>
    <mergeCell ref="C26:D26"/>
    <mergeCell ref="C31:D31"/>
    <mergeCell ref="K28:L28"/>
    <mergeCell ref="K29:L29"/>
    <mergeCell ref="J4:L5"/>
    <mergeCell ref="J6:J17"/>
    <mergeCell ref="J18:L18"/>
    <mergeCell ref="K19:K23"/>
    <mergeCell ref="C14:D14"/>
    <mergeCell ref="C19:C23"/>
  </mergeCells>
  <phoneticPr fontId="2"/>
  <printOptions gridLinesSet="0"/>
  <pageMargins left="0.59055118110236227" right="0.59055118110236227" top="0.78740157480314965" bottom="0.39370078740157483" header="0.51181102362204722" footer="0.19685039370078741"/>
  <pageSetup paperSize="9" firstPageNumber="2" orientation="portrait" useFirstPageNumber="1" verticalDpi="300" r:id="rId1"/>
  <headerFooter alignWithMargins="0"/>
  <colBreaks count="1" manualBreakCount="1">
    <brk id="9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5"/>
  <sheetViews>
    <sheetView tabSelected="1" view="pageBreakPreview" zoomScaleNormal="85" zoomScaleSheetLayoutView="100" workbookViewId="0">
      <pane xSplit="2" ySplit="6" topLeftCell="C7" activePane="bottomRight" state="frozen"/>
      <selection activeCell="Q6" sqref="Q6"/>
      <selection pane="topRight" activeCell="Q6" sqref="Q6"/>
      <selection pane="bottomLeft" activeCell="Q6" sqref="Q6"/>
      <selection pane="bottomRight" activeCell="K13" sqref="K13"/>
    </sheetView>
  </sheetViews>
  <sheetFormatPr defaultColWidth="8" defaultRowHeight="12.75" customHeight="1"/>
  <cols>
    <col min="1" max="1" width="1.875" style="2" customWidth="1"/>
    <col min="2" max="2" width="8.75" style="2" customWidth="1"/>
    <col min="3" max="4" width="25.625" style="93" customWidth="1"/>
    <col min="5" max="6" width="25.625" style="2" customWidth="1"/>
    <col min="7" max="7" width="25.625" style="93" customWidth="1"/>
    <col min="8" max="8" width="4.125" style="92" customWidth="1"/>
    <col min="9" max="9" width="15" style="2" customWidth="1"/>
    <col min="10" max="16384" width="8" style="2"/>
  </cols>
  <sheetData>
    <row r="1" spans="2:9" ht="24" customHeight="1">
      <c r="B1" s="90" t="s">
        <v>120</v>
      </c>
      <c r="C1" s="91"/>
      <c r="D1" s="91"/>
      <c r="G1" s="91"/>
    </row>
    <row r="2" spans="2:9" ht="24" customHeight="1">
      <c r="B2" s="91"/>
      <c r="C2" s="91"/>
      <c r="D2" s="91"/>
      <c r="E2" s="93"/>
      <c r="F2" s="93"/>
      <c r="G2" s="94"/>
      <c r="H2" s="95" t="s">
        <v>109</v>
      </c>
      <c r="I2" s="91"/>
    </row>
    <row r="3" spans="2:9" ht="20.45" customHeight="1">
      <c r="B3" s="96"/>
      <c r="C3" s="223" t="s">
        <v>100</v>
      </c>
      <c r="D3" s="225" t="s">
        <v>101</v>
      </c>
      <c r="E3" s="97" t="s">
        <v>5</v>
      </c>
      <c r="F3" s="97" t="s">
        <v>6</v>
      </c>
      <c r="G3" s="228" t="s">
        <v>90</v>
      </c>
      <c r="H3" s="98"/>
      <c r="I3" s="91"/>
    </row>
    <row r="4" spans="2:9" ht="13.5" customHeight="1">
      <c r="B4" s="99" t="s">
        <v>108</v>
      </c>
      <c r="C4" s="224"/>
      <c r="D4" s="226"/>
      <c r="E4" s="100"/>
      <c r="F4" s="101"/>
      <c r="G4" s="229"/>
      <c r="H4" s="102"/>
    </row>
    <row r="5" spans="2:9" ht="14.25" customHeight="1">
      <c r="B5" s="103"/>
      <c r="C5" s="104" t="s">
        <v>0</v>
      </c>
      <c r="D5" s="105" t="s">
        <v>1</v>
      </c>
      <c r="E5" s="106" t="s">
        <v>49</v>
      </c>
      <c r="F5" s="107" t="s">
        <v>50</v>
      </c>
      <c r="G5" s="5" t="s">
        <v>91</v>
      </c>
      <c r="H5" s="108"/>
      <c r="I5" s="91"/>
    </row>
    <row r="6" spans="2:9" ht="12" customHeight="1">
      <c r="B6" s="109"/>
      <c r="C6" s="110"/>
      <c r="D6" s="111"/>
      <c r="E6" s="111"/>
      <c r="F6" s="112"/>
      <c r="G6" s="113"/>
      <c r="H6" s="102"/>
    </row>
    <row r="7" spans="2:9" ht="24" customHeight="1">
      <c r="B7" s="114" t="s">
        <v>8</v>
      </c>
      <c r="C7" s="115">
        <v>23986303</v>
      </c>
      <c r="D7" s="116">
        <v>26473269</v>
      </c>
      <c r="E7" s="116">
        <v>22375957</v>
      </c>
      <c r="F7" s="117">
        <v>4097312</v>
      </c>
      <c r="G7" s="7">
        <f>IF(C7-D7&gt;=0,"※    0",D7-C7)</f>
        <v>2486966</v>
      </c>
      <c r="H7" s="118" t="s">
        <v>9</v>
      </c>
      <c r="I7" s="91"/>
    </row>
    <row r="8" spans="2:9" ht="24" customHeight="1">
      <c r="B8" s="119" t="s">
        <v>10</v>
      </c>
      <c r="C8" s="120">
        <v>31025468</v>
      </c>
      <c r="D8" s="121">
        <v>48591354</v>
      </c>
      <c r="E8" s="121">
        <v>43217870</v>
      </c>
      <c r="F8" s="122">
        <v>5373484</v>
      </c>
      <c r="G8" s="6">
        <f>IF(C8-D8&gt;=0,"※    0",D8-C8)</f>
        <v>17565886</v>
      </c>
      <c r="H8" s="123" t="s">
        <v>11</v>
      </c>
      <c r="I8" s="91"/>
    </row>
    <row r="9" spans="2:9" ht="24" customHeight="1">
      <c r="B9" s="119" t="s">
        <v>12</v>
      </c>
      <c r="C9" s="120">
        <v>74118491</v>
      </c>
      <c r="D9" s="121">
        <v>58001977</v>
      </c>
      <c r="E9" s="121">
        <v>51156135</v>
      </c>
      <c r="F9" s="122">
        <v>6845842</v>
      </c>
      <c r="G9" s="6" t="str">
        <f>IF(C9-D9&gt;=0,"※    0",D9-C9)</f>
        <v>※    0</v>
      </c>
      <c r="H9" s="123" t="s">
        <v>12</v>
      </c>
      <c r="I9" s="91"/>
    </row>
    <row r="10" spans="2:9" ht="24" customHeight="1">
      <c r="B10" s="119" t="s">
        <v>13</v>
      </c>
      <c r="C10" s="120">
        <v>50263068</v>
      </c>
      <c r="D10" s="121">
        <v>75231130</v>
      </c>
      <c r="E10" s="121">
        <v>68370929</v>
      </c>
      <c r="F10" s="122">
        <v>6860201</v>
      </c>
      <c r="G10" s="6">
        <f t="shared" ref="G10:G29" si="0">IF(C10-D10&gt;=0,"※    0",D10-C10)</f>
        <v>24968062</v>
      </c>
      <c r="H10" s="123" t="s">
        <v>14</v>
      </c>
      <c r="I10" s="91"/>
    </row>
    <row r="11" spans="2:9" ht="24" customHeight="1">
      <c r="B11" s="119" t="s">
        <v>15</v>
      </c>
      <c r="C11" s="120">
        <v>33112897</v>
      </c>
      <c r="D11" s="121">
        <v>49121676</v>
      </c>
      <c r="E11" s="124">
        <v>43493438</v>
      </c>
      <c r="F11" s="122">
        <v>5628238</v>
      </c>
      <c r="G11" s="6">
        <f t="shared" si="0"/>
        <v>16008779</v>
      </c>
      <c r="H11" s="123" t="s">
        <v>16</v>
      </c>
      <c r="I11" s="91"/>
    </row>
    <row r="12" spans="2:9" ht="24" customHeight="1">
      <c r="B12" s="119" t="s">
        <v>17</v>
      </c>
      <c r="C12" s="120">
        <v>23802297</v>
      </c>
      <c r="D12" s="121">
        <v>48881564</v>
      </c>
      <c r="E12" s="124">
        <v>43441387</v>
      </c>
      <c r="F12" s="122">
        <v>5440177</v>
      </c>
      <c r="G12" s="6">
        <f t="shared" si="0"/>
        <v>25079267</v>
      </c>
      <c r="H12" s="123" t="s">
        <v>18</v>
      </c>
      <c r="I12" s="91"/>
    </row>
    <row r="13" spans="2:9" ht="24" customHeight="1">
      <c r="B13" s="119" t="s">
        <v>19</v>
      </c>
      <c r="C13" s="120">
        <v>26669073</v>
      </c>
      <c r="D13" s="121">
        <v>64607319</v>
      </c>
      <c r="E13" s="124">
        <v>57307931</v>
      </c>
      <c r="F13" s="122">
        <v>7299388</v>
      </c>
      <c r="G13" s="6">
        <f t="shared" si="0"/>
        <v>37938246</v>
      </c>
      <c r="H13" s="123" t="s">
        <v>20</v>
      </c>
      <c r="I13" s="91"/>
    </row>
    <row r="14" spans="2:9" ht="24" customHeight="1">
      <c r="B14" s="119" t="s">
        <v>21</v>
      </c>
      <c r="C14" s="120">
        <v>55437998</v>
      </c>
      <c r="D14" s="121">
        <v>109557051</v>
      </c>
      <c r="E14" s="124">
        <v>96634783</v>
      </c>
      <c r="F14" s="122">
        <v>12922268</v>
      </c>
      <c r="G14" s="6">
        <f t="shared" si="0"/>
        <v>54119053</v>
      </c>
      <c r="H14" s="123" t="s">
        <v>22</v>
      </c>
      <c r="I14" s="91"/>
    </row>
    <row r="15" spans="2:9" ht="24" customHeight="1">
      <c r="B15" s="119" t="s">
        <v>23</v>
      </c>
      <c r="C15" s="120">
        <v>50354991</v>
      </c>
      <c r="D15" s="121">
        <v>93298810</v>
      </c>
      <c r="E15" s="124">
        <v>83771605</v>
      </c>
      <c r="F15" s="122">
        <v>9527205</v>
      </c>
      <c r="G15" s="6">
        <f t="shared" si="0"/>
        <v>42943819</v>
      </c>
      <c r="H15" s="123" t="s">
        <v>24</v>
      </c>
      <c r="I15" s="91"/>
    </row>
    <row r="16" spans="2:9" ht="24" customHeight="1">
      <c r="B16" s="119" t="s">
        <v>25</v>
      </c>
      <c r="C16" s="120">
        <v>43801824</v>
      </c>
      <c r="D16" s="121">
        <v>56279577</v>
      </c>
      <c r="E16" s="121">
        <v>50367518</v>
      </c>
      <c r="F16" s="122">
        <v>5912059</v>
      </c>
      <c r="G16" s="6">
        <f t="shared" si="0"/>
        <v>12477753</v>
      </c>
      <c r="H16" s="123" t="s">
        <v>26</v>
      </c>
      <c r="I16" s="91"/>
    </row>
    <row r="17" spans="2:9" ht="24" customHeight="1">
      <c r="B17" s="119" t="s">
        <v>27</v>
      </c>
      <c r="C17" s="120">
        <v>80902024</v>
      </c>
      <c r="D17" s="121">
        <v>148081344</v>
      </c>
      <c r="E17" s="121">
        <v>133573975</v>
      </c>
      <c r="F17" s="122">
        <v>14507369</v>
      </c>
      <c r="G17" s="6">
        <f t="shared" si="0"/>
        <v>67179320</v>
      </c>
      <c r="H17" s="123" t="s">
        <v>28</v>
      </c>
      <c r="I17" s="91"/>
    </row>
    <row r="18" spans="2:9" ht="24" customHeight="1">
      <c r="B18" s="119" t="s">
        <v>29</v>
      </c>
      <c r="C18" s="120">
        <v>120970141</v>
      </c>
      <c r="D18" s="121">
        <v>169506772</v>
      </c>
      <c r="E18" s="124">
        <v>150804261</v>
      </c>
      <c r="F18" s="122">
        <v>18702511</v>
      </c>
      <c r="G18" s="6">
        <f t="shared" si="0"/>
        <v>48536631</v>
      </c>
      <c r="H18" s="123" t="s">
        <v>30</v>
      </c>
      <c r="I18" s="91"/>
    </row>
    <row r="19" spans="2:9" ht="24" customHeight="1">
      <c r="B19" s="119" t="s">
        <v>31</v>
      </c>
      <c r="C19" s="120">
        <v>48659798</v>
      </c>
      <c r="D19" s="121">
        <v>49676410</v>
      </c>
      <c r="E19" s="121">
        <v>44651331</v>
      </c>
      <c r="F19" s="122">
        <v>5025079</v>
      </c>
      <c r="G19" s="6">
        <f t="shared" si="0"/>
        <v>1016612</v>
      </c>
      <c r="H19" s="123" t="s">
        <v>32</v>
      </c>
      <c r="I19" s="91"/>
    </row>
    <row r="20" spans="2:9" ht="24" customHeight="1">
      <c r="B20" s="119" t="s">
        <v>33</v>
      </c>
      <c r="C20" s="120">
        <v>36105082</v>
      </c>
      <c r="D20" s="121">
        <v>69817458</v>
      </c>
      <c r="E20" s="121">
        <v>63469521</v>
      </c>
      <c r="F20" s="122">
        <v>6347937</v>
      </c>
      <c r="G20" s="6">
        <f t="shared" si="0"/>
        <v>33712376</v>
      </c>
      <c r="H20" s="123" t="s">
        <v>11</v>
      </c>
      <c r="I20" s="91"/>
    </row>
    <row r="21" spans="2:9" ht="24" customHeight="1">
      <c r="B21" s="119" t="s">
        <v>34</v>
      </c>
      <c r="C21" s="120">
        <v>67091966</v>
      </c>
      <c r="D21" s="121">
        <v>106267162</v>
      </c>
      <c r="E21" s="121">
        <v>94703162</v>
      </c>
      <c r="F21" s="122">
        <v>11564000</v>
      </c>
      <c r="G21" s="6">
        <f t="shared" si="0"/>
        <v>39175196</v>
      </c>
      <c r="H21" s="123" t="s">
        <v>35</v>
      </c>
      <c r="I21" s="91"/>
    </row>
    <row r="22" spans="2:9" ht="24" customHeight="1">
      <c r="B22" s="119" t="s">
        <v>36</v>
      </c>
      <c r="C22" s="120">
        <v>34579053</v>
      </c>
      <c r="D22" s="121">
        <v>63724141</v>
      </c>
      <c r="E22" s="121">
        <v>56731904</v>
      </c>
      <c r="F22" s="122">
        <v>6992237</v>
      </c>
      <c r="G22" s="6">
        <f t="shared" si="0"/>
        <v>29145088</v>
      </c>
      <c r="H22" s="123" t="s">
        <v>37</v>
      </c>
      <c r="I22" s="91"/>
    </row>
    <row r="23" spans="2:9" ht="24" customHeight="1">
      <c r="B23" s="119" t="s">
        <v>38</v>
      </c>
      <c r="C23" s="120">
        <v>32204459</v>
      </c>
      <c r="D23" s="121">
        <v>84379257</v>
      </c>
      <c r="E23" s="121">
        <v>74038254</v>
      </c>
      <c r="F23" s="122">
        <v>10341003</v>
      </c>
      <c r="G23" s="6">
        <f t="shared" si="0"/>
        <v>52174798</v>
      </c>
      <c r="H23" s="123" t="s">
        <v>38</v>
      </c>
      <c r="I23" s="91"/>
    </row>
    <row r="24" spans="2:9" ht="24" customHeight="1">
      <c r="B24" s="119" t="s">
        <v>39</v>
      </c>
      <c r="C24" s="120">
        <v>19197779</v>
      </c>
      <c r="D24" s="121">
        <v>55807477</v>
      </c>
      <c r="E24" s="121">
        <v>50207875</v>
      </c>
      <c r="F24" s="122">
        <v>5599602</v>
      </c>
      <c r="G24" s="6">
        <f t="shared" si="0"/>
        <v>36609698</v>
      </c>
      <c r="H24" s="123" t="s">
        <v>40</v>
      </c>
      <c r="I24" s="91"/>
    </row>
    <row r="25" spans="2:9" ht="24" customHeight="1">
      <c r="B25" s="119" t="s">
        <v>41</v>
      </c>
      <c r="C25" s="120">
        <v>51717802</v>
      </c>
      <c r="D25" s="121">
        <v>116044159</v>
      </c>
      <c r="E25" s="121">
        <v>104967974</v>
      </c>
      <c r="F25" s="122">
        <v>11076185</v>
      </c>
      <c r="G25" s="6">
        <f t="shared" si="0"/>
        <v>64326357</v>
      </c>
      <c r="H25" s="123" t="s">
        <v>42</v>
      </c>
      <c r="I25" s="91"/>
    </row>
    <row r="26" spans="2:9" ht="24" customHeight="1">
      <c r="B26" s="119" t="s">
        <v>43</v>
      </c>
      <c r="C26" s="120">
        <v>72080227</v>
      </c>
      <c r="D26" s="121">
        <v>150776820</v>
      </c>
      <c r="E26" s="121">
        <v>134848716</v>
      </c>
      <c r="F26" s="122">
        <v>15928104</v>
      </c>
      <c r="G26" s="6">
        <f t="shared" si="0"/>
        <v>78696593</v>
      </c>
      <c r="H26" s="123" t="s">
        <v>44</v>
      </c>
      <c r="I26" s="91"/>
    </row>
    <row r="27" spans="2:9" ht="24" customHeight="1">
      <c r="B27" s="119" t="s">
        <v>45</v>
      </c>
      <c r="C27" s="120">
        <v>56365111</v>
      </c>
      <c r="D27" s="121">
        <v>157946670</v>
      </c>
      <c r="E27" s="121">
        <v>140779137</v>
      </c>
      <c r="F27" s="122">
        <v>17167533</v>
      </c>
      <c r="G27" s="6">
        <f t="shared" si="0"/>
        <v>101581559</v>
      </c>
      <c r="H27" s="123" t="s">
        <v>46</v>
      </c>
      <c r="I27" s="91"/>
    </row>
    <row r="28" spans="2:9" ht="24" customHeight="1">
      <c r="B28" s="119" t="s">
        <v>115</v>
      </c>
      <c r="C28" s="120">
        <v>38629526</v>
      </c>
      <c r="D28" s="121">
        <v>110151344</v>
      </c>
      <c r="E28" s="121">
        <v>97131860</v>
      </c>
      <c r="F28" s="122">
        <v>13019484</v>
      </c>
      <c r="G28" s="6">
        <f t="shared" si="0"/>
        <v>71521818</v>
      </c>
      <c r="H28" s="125" t="s">
        <v>95</v>
      </c>
      <c r="I28" s="91"/>
    </row>
    <row r="29" spans="2:9" ht="24" customHeight="1">
      <c r="B29" s="126" t="s">
        <v>47</v>
      </c>
      <c r="C29" s="127">
        <v>60450726</v>
      </c>
      <c r="D29" s="128">
        <v>147275331</v>
      </c>
      <c r="E29" s="129">
        <v>130703441</v>
      </c>
      <c r="F29" s="130">
        <v>16571890</v>
      </c>
      <c r="G29" s="8">
        <f t="shared" si="0"/>
        <v>86824605</v>
      </c>
      <c r="H29" s="131" t="s">
        <v>22</v>
      </c>
      <c r="I29" s="91"/>
    </row>
    <row r="30" spans="2:9" ht="24" customHeight="1">
      <c r="B30" s="132" t="s">
        <v>48</v>
      </c>
      <c r="C30" s="133">
        <f>SUM(C7:C29)</f>
        <v>1131526104</v>
      </c>
      <c r="D30" s="134">
        <f>SUM(D7:D29)</f>
        <v>2059498072</v>
      </c>
      <c r="E30" s="134">
        <f>SUM(E7:E29)</f>
        <v>1836748964</v>
      </c>
      <c r="F30" s="135">
        <f>SUM(F7:F29)</f>
        <v>222749108</v>
      </c>
      <c r="G30" s="136">
        <f>SUM(G7:G29)</f>
        <v>944088482</v>
      </c>
      <c r="H30" s="137" t="s">
        <v>48</v>
      </c>
      <c r="I30" s="91"/>
    </row>
    <row r="31" spans="2:9" ht="24" customHeight="1">
      <c r="E31" s="138"/>
      <c r="F31" s="227" t="s">
        <v>65</v>
      </c>
      <c r="G31" s="227"/>
    </row>
    <row r="32" spans="2:9" ht="12.75" customHeight="1">
      <c r="D32" s="139"/>
    </row>
    <row r="33" spans="4:12" ht="12.75" customHeight="1">
      <c r="D33" s="139"/>
    </row>
    <row r="34" spans="4:12" ht="12.75" customHeight="1">
      <c r="D34" s="139"/>
    </row>
    <row r="35" spans="4:12" ht="12.75" customHeight="1">
      <c r="D35" s="139"/>
    </row>
    <row r="36" spans="4:12" ht="12.75" customHeight="1">
      <c r="D36" s="139"/>
      <c r="E36" s="138"/>
    </row>
    <row r="37" spans="4:12" ht="12.75" customHeight="1">
      <c r="D37" s="139"/>
    </row>
    <row r="38" spans="4:12" ht="12.75" customHeight="1">
      <c r="D38" s="139"/>
    </row>
    <row r="39" spans="4:12" ht="12.75" customHeight="1">
      <c r="D39" s="139"/>
      <c r="E39" s="138"/>
    </row>
    <row r="40" spans="4:12" ht="12.75" customHeight="1">
      <c r="D40" s="139"/>
    </row>
    <row r="41" spans="4:12" ht="12.75" customHeight="1">
      <c r="D41" s="139"/>
    </row>
    <row r="42" spans="4:12" ht="12.75" customHeight="1">
      <c r="D42" s="139"/>
      <c r="L42" s="138"/>
    </row>
    <row r="43" spans="4:12" ht="12.75" customHeight="1">
      <c r="D43" s="139"/>
    </row>
    <row r="44" spans="4:12" ht="12.75" customHeight="1">
      <c r="D44" s="139"/>
    </row>
    <row r="45" spans="4:12" ht="12.75" customHeight="1">
      <c r="D45" s="139"/>
    </row>
    <row r="46" spans="4:12" ht="12.75" customHeight="1">
      <c r="D46" s="139"/>
    </row>
    <row r="47" spans="4:12" ht="12.75" customHeight="1">
      <c r="D47" s="139"/>
      <c r="E47" s="138"/>
    </row>
    <row r="48" spans="4:12" ht="12.75" customHeight="1">
      <c r="D48" s="139"/>
    </row>
    <row r="49" spans="4:4" ht="12.75" customHeight="1">
      <c r="D49" s="139"/>
    </row>
    <row r="50" spans="4:4" ht="12.75" customHeight="1">
      <c r="D50" s="139"/>
    </row>
    <row r="51" spans="4:4" ht="12.75" customHeight="1">
      <c r="D51" s="139"/>
    </row>
    <row r="52" spans="4:4" ht="12.75" customHeight="1">
      <c r="D52" s="139"/>
    </row>
    <row r="53" spans="4:4" ht="12.75" customHeight="1">
      <c r="D53" s="139"/>
    </row>
    <row r="54" spans="4:4" ht="12.75" customHeight="1">
      <c r="D54" s="139"/>
    </row>
    <row r="55" spans="4:4" ht="12.75" customHeight="1">
      <c r="D55" s="139"/>
    </row>
  </sheetData>
  <mergeCells count="4">
    <mergeCell ref="C3:C4"/>
    <mergeCell ref="D3:D4"/>
    <mergeCell ref="F31:G31"/>
    <mergeCell ref="G3:G4"/>
  </mergeCells>
  <phoneticPr fontId="2"/>
  <printOptions gridLinesSet="0"/>
  <pageMargins left="0.78740157480314965" right="0.78740157480314965" top="1.1811023622047245" bottom="0.78740157480314965" header="0.51181102362204722" footer="0.51181102362204722"/>
  <pageSetup paperSize="9" scale="70" firstPageNumber="4" fitToWidth="0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C:\再調本\財調再調整収入需要.jsd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</vt:lpstr>
      <vt:lpstr>区別算定結果</vt:lpstr>
      <vt:lpstr>区別算定結果!Print_Area</vt:lpstr>
      <vt:lpstr>総括表!Print_Area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調査部行財政担当課</dc:creator>
  <cp:lastModifiedBy>Administrator</cp:lastModifiedBy>
  <cp:revision>46</cp:revision>
  <cp:lastPrinted>2018-07-30T06:06:37Z</cp:lastPrinted>
  <dcterms:created xsi:type="dcterms:W3CDTF">1998-06-16T00:50:34Z</dcterms:created>
  <dcterms:modified xsi:type="dcterms:W3CDTF">2018-07-30T06:06:40Z</dcterms:modified>
</cp:coreProperties>
</file>