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599" activeTab="0"/>
  </bookViews>
  <sheets>
    <sheet name="総括表" sheetId="1" r:id="rId1"/>
    <sheet name="算定結果" sheetId="2" r:id="rId2"/>
  </sheets>
  <definedNames>
    <definedName name="_xlnm.Print_Area" localSheetId="1">'算定結果'!$A$1:$G$31</definedName>
    <definedName name="_xlnm.Print_Area" localSheetId="0">'総括表'!$B$2:$Q$49</definedName>
  </definedNames>
  <calcPr fullCalcOnLoad="1"/>
</workbook>
</file>

<file path=xl/comments1.xml><?xml version="1.0" encoding="utf-8"?>
<comments xmlns="http://schemas.openxmlformats.org/spreadsheetml/2006/main">
  <authors>
    <author>Shimizu_Terukazu</author>
  </authors>
  <commentList>
    <comment ref="H32" authorId="0">
      <text>
        <r>
          <rPr>
            <b/>
            <sz val="9"/>
            <rFont val="ＭＳ Ｐゴシック"/>
            <family val="3"/>
          </rPr>
          <t>Shimizu_Terukazu:</t>
        </r>
        <r>
          <rPr>
            <sz val="9"/>
            <rFont val="ＭＳ Ｐゴシック"/>
            <family val="3"/>
          </rPr>
          <t xml:space="preserve">
Ｈ１９　皆増につき、数式注意</t>
        </r>
      </text>
    </comment>
    <comment ref="H36" authorId="0">
      <text>
        <r>
          <rPr>
            <b/>
            <sz val="9"/>
            <rFont val="ＭＳ Ｐゴシック"/>
            <family val="3"/>
          </rPr>
          <t>Shimizu_Terukazu:</t>
        </r>
        <r>
          <rPr>
            <sz val="9"/>
            <rFont val="ＭＳ Ｐゴシック"/>
            <family val="3"/>
          </rPr>
          <t xml:space="preserve">
Ｈ１９　皆減につき、数式注意</t>
        </r>
      </text>
    </comment>
    <comment ref="H39" authorId="0">
      <text>
        <r>
          <rPr>
            <b/>
            <sz val="9"/>
            <rFont val="ＭＳ Ｐゴシック"/>
            <family val="3"/>
          </rPr>
          <t>Shimizu_Terukazu:</t>
        </r>
        <r>
          <rPr>
            <sz val="9"/>
            <rFont val="ＭＳ Ｐゴシック"/>
            <family val="3"/>
          </rPr>
          <t xml:space="preserve">
Ｈ１９　皆減につき数式注意</t>
        </r>
      </text>
    </comment>
  </commentList>
</comments>
</file>

<file path=xl/sharedStrings.xml><?xml version="1.0" encoding="utf-8"?>
<sst xmlns="http://schemas.openxmlformats.org/spreadsheetml/2006/main" count="223" uniqueCount="134">
  <si>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</si>
  <si>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</si>
  <si>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</si>
  <si>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</si>
  <si>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</si>
  <si>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</si>
  <si>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特例加算額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</si>
  <si>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</si>
  <si>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</si>
  <si>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</si>
  <si>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</si>
  <si>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</si>
  <si>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</si>
  <si>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</si>
  <si>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</si>
  <si>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</si>
  <si>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</si>
  <si>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</si>
  <si>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</si>
  <si>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</si>
  <si>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</si>
  <si>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</si>
  <si>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</si>
  <si>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</si>
  <si>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</si>
  <si>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</si>
  <si>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</si>
  <si>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</si>
  <si>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</si>
  <si>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</si>
  <si>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</si>
  <si>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</si>
  <si>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</si>
  <si>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</si>
  <si>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</si>
  <si>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</si>
  <si>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</si>
  <si>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</si>
  <si>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</si>
  <si>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</si>
  <si>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</si>
  <si>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</si>
  <si>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</si>
  <si>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</si>
  <si>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</si>
  <si>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</si>
  <si>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</si>
  <si>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</si>
  <si>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</si>
  <si>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</si>
  <si>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</si>
  <si>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</si>
  <si>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</si>
  <si>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基 準 財 政 収 入 額</t>
  </si>
  <si>
    <t xml:space="preserve">基 準 財 政 需 要 額 </t>
  </si>
  <si>
    <t>経常的経費</t>
  </si>
  <si>
    <t>投資的経費</t>
  </si>
  <si>
    <t>地方道路譲与税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</si>
  <si>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</si>
  <si>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</si>
  <si>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</si>
  <si>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</si>
  <si>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</si>
  <si>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</si>
  <si>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</si>
  <si>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</si>
  <si>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</si>
  <si>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</si>
  <si>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</si>
  <si>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</si>
  <si>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</si>
  <si>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</si>
  <si>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</si>
  <si>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</si>
  <si>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</si>
  <si>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</si>
  <si>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</si>
  <si>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</si>
  <si>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</si>
  <si>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</si>
  <si>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</si>
  <si>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</si>
  <si>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</si>
  <si>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</si>
  <si>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</si>
  <si>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</si>
  <si>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</si>
  <si>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</si>
  <si>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</si>
  <si>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</si>
  <si>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</si>
  <si>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</si>
  <si>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</si>
  <si>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</si>
  <si>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</si>
  <si>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</si>
  <si>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</si>
  <si>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</si>
  <si>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基 準 財 政 収 入 額   　Ｂ</t>
  </si>
  <si>
    <t xml:space="preserve"> 基 準 財 政 需 要 額　   Ｃ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</si>
  <si>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</si>
  <si>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</si>
  <si>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</si>
  <si>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</si>
  <si>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</si>
  <si>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</si>
  <si>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</si>
  <si>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普通交付金</t>
  </si>
  <si>
    <t>当初算定　　イ</t>
  </si>
  <si>
    <t>当初算定　　ア</t>
  </si>
  <si>
    <t>エ＝ウ/イ×100</t>
  </si>
  <si>
    <t>※　　0</t>
  </si>
  <si>
    <t>※　財源不足額が生じていないため不交付となる。</t>
  </si>
  <si>
    <t>配当割交付金</t>
  </si>
  <si>
    <t>株式等譲渡所得割交付金</t>
  </si>
  <si>
    <t>所得譲与税</t>
  </si>
  <si>
    <t>平成18年度</t>
  </si>
  <si>
    <t>平成19年度</t>
  </si>
  <si>
    <t>普通交付金分　Ａ×95％</t>
  </si>
  <si>
    <t>特別交付金分　Ａ× 5％</t>
  </si>
  <si>
    <t>特別交付金</t>
  </si>
  <si>
    <t>地方特例交付金</t>
  </si>
  <si>
    <t>皆増</t>
  </si>
  <si>
    <t>皆減</t>
  </si>
  <si>
    <t>特例加（減）算（仮称）</t>
  </si>
  <si>
    <t>平成19年度</t>
  </si>
  <si>
    <t>特別交付金</t>
  </si>
  <si>
    <t>交通安全対策特別交付金</t>
  </si>
  <si>
    <t>特例加（減）算（仮称）</t>
  </si>
  <si>
    <t xml:space="preserve"> 基 準 財 政 需 要 額　   Ｃ</t>
  </si>
  <si>
    <t>平成19年度都区財政調整区別算定結果総括表</t>
  </si>
  <si>
    <t>平成19年度都区財政調整区別算定結果</t>
  </si>
  <si>
    <t>葛　飾</t>
  </si>
  <si>
    <t>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</si>
</sst>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Font="1" applyAlignment="1">
      <alignment horizontal="left"/>
    </xf>
    <xf numFmtId="178" fontId="6" fillId="0" borderId="0" xfId="0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/>
    </xf>
    <xf numFmtId="178" fontId="6" fillId="0" borderId="0" xfId="0" applyFont="1" applyAlignment="1">
      <alignment horizontal="center" vertical="center"/>
    </xf>
    <xf numFmtId="178" fontId="6" fillId="0" borderId="0" xfId="0" applyFont="1" applyAlignment="1">
      <alignment horizontal="left" vertical="center"/>
    </xf>
    <xf numFmtId="178" fontId="6" fillId="0" borderId="0" xfId="0" applyFont="1" applyAlignment="1">
      <alignment vertical="center"/>
    </xf>
    <xf numFmtId="178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/>
    </xf>
    <xf numFmtId="178" fontId="9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8" fillId="0" borderId="20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0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10" fillId="0" borderId="0" xfId="0" applyFont="1" applyAlignment="1">
      <alignment horizontal="left" vertical="center"/>
    </xf>
    <xf numFmtId="178" fontId="10" fillId="0" borderId="0" xfId="0" applyFont="1" applyAlignment="1">
      <alignment horizontal="left"/>
    </xf>
    <xf numFmtId="178" fontId="6" fillId="0" borderId="13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 applyProtection="1">
      <alignment vertical="center"/>
      <protection locked="0"/>
    </xf>
    <xf numFmtId="178" fontId="8" fillId="0" borderId="33" xfId="0" applyNumberFormat="1" applyFont="1" applyBorder="1" applyAlignment="1">
      <alignment horizontal="distributed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left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right" vertical="center"/>
    </xf>
    <xf numFmtId="178" fontId="8" fillId="0" borderId="46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8" fillId="0" borderId="5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right" vertical="center"/>
    </xf>
    <xf numFmtId="178" fontId="6" fillId="0" borderId="66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>
      <alignment vertical="center"/>
    </xf>
    <xf numFmtId="179" fontId="6" fillId="0" borderId="67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69" xfId="0" applyNumberFormat="1" applyFont="1" applyFill="1" applyBorder="1" applyAlignment="1" applyProtection="1">
      <alignment vertical="center"/>
      <protection locked="0"/>
    </xf>
    <xf numFmtId="178" fontId="6" fillId="0" borderId="9" xfId="0" applyNumberFormat="1" applyFont="1" applyBorder="1" applyAlignment="1" applyProtection="1">
      <alignment vertical="center"/>
      <protection locked="0"/>
    </xf>
    <xf numFmtId="178" fontId="6" fillId="0" borderId="32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73" xfId="0" applyNumberFormat="1" applyFont="1" applyBorder="1" applyAlignment="1">
      <alignment horizontal="right" vertical="center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vertical="center"/>
    </xf>
    <xf numFmtId="178" fontId="7" fillId="0" borderId="72" xfId="0" applyNumberFormat="1" applyFont="1" applyBorder="1" applyAlignment="1">
      <alignment horizontal="center" vertical="center"/>
    </xf>
    <xf numFmtId="180" fontId="6" fillId="0" borderId="7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horizontal="center" vertical="center"/>
    </xf>
    <xf numFmtId="180" fontId="6" fillId="0" borderId="73" xfId="0" applyNumberFormat="1" applyFont="1" applyBorder="1" applyAlignment="1">
      <alignment vertical="center"/>
    </xf>
    <xf numFmtId="180" fontId="6" fillId="0" borderId="72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horizontal="right" vertical="center"/>
    </xf>
    <xf numFmtId="180" fontId="6" fillId="0" borderId="82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horizontal="center" vertical="center"/>
    </xf>
    <xf numFmtId="178" fontId="6" fillId="0" borderId="8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70" xfId="0" applyNumberFormat="1" applyFont="1" applyBorder="1" applyAlignment="1" applyProtection="1">
      <alignment vertical="center"/>
      <protection locked="0"/>
    </xf>
    <xf numFmtId="178" fontId="6" fillId="0" borderId="75" xfId="0" applyNumberFormat="1" applyFont="1" applyBorder="1" applyAlignment="1">
      <alignment vertical="center"/>
    </xf>
    <xf numFmtId="178" fontId="6" fillId="0" borderId="84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horizontal="center" vertical="center"/>
    </xf>
    <xf numFmtId="178" fontId="6" fillId="0" borderId="84" xfId="0" applyNumberFormat="1" applyFont="1" applyBorder="1" applyAlignment="1">
      <alignment horizontal="center" vertical="center"/>
    </xf>
    <xf numFmtId="180" fontId="6" fillId="0" borderId="84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left" vertical="center"/>
    </xf>
    <xf numFmtId="178" fontId="6" fillId="0" borderId="87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 applyProtection="1">
      <alignment vertical="center"/>
      <protection locked="0"/>
    </xf>
    <xf numFmtId="178" fontId="6" fillId="0" borderId="61" xfId="0" applyNumberFormat="1" applyFont="1" applyBorder="1" applyAlignment="1">
      <alignment horizontal="right"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88" xfId="0" applyNumberFormat="1" applyFont="1" applyBorder="1" applyAlignment="1">
      <alignment horizontal="distributed" vertical="center"/>
    </xf>
    <xf numFmtId="178" fontId="6" fillId="0" borderId="89" xfId="0" applyNumberFormat="1" applyFont="1" applyBorder="1" applyAlignment="1">
      <alignment horizontal="right" vertical="center"/>
    </xf>
    <xf numFmtId="178" fontId="6" fillId="0" borderId="90" xfId="0" applyNumberFormat="1" applyFont="1" applyBorder="1" applyAlignment="1" applyProtection="1">
      <alignment vertical="center"/>
      <protection locked="0"/>
    </xf>
    <xf numFmtId="178" fontId="6" fillId="0" borderId="91" xfId="0" applyNumberFormat="1" applyFont="1" applyBorder="1" applyAlignment="1" applyProtection="1">
      <alignment vertical="center"/>
      <protection locked="0"/>
    </xf>
    <xf numFmtId="178" fontId="6" fillId="0" borderId="92" xfId="0" applyNumberFormat="1" applyFont="1" applyBorder="1" applyAlignment="1" applyProtection="1">
      <alignment vertical="center"/>
      <protection locked="0"/>
    </xf>
    <xf numFmtId="178" fontId="6" fillId="0" borderId="92" xfId="0" applyNumberFormat="1" applyFont="1" applyBorder="1" applyAlignment="1">
      <alignment vertical="center"/>
    </xf>
    <xf numFmtId="179" fontId="6" fillId="0" borderId="92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right" vertical="center"/>
    </xf>
    <xf numFmtId="178" fontId="6" fillId="0" borderId="93" xfId="0" applyNumberFormat="1" applyFont="1" applyFill="1" applyBorder="1" applyAlignment="1">
      <alignment vertical="center"/>
    </xf>
    <xf numFmtId="178" fontId="6" fillId="0" borderId="91" xfId="0" applyNumberFormat="1" applyFont="1" applyFill="1" applyBorder="1" applyAlignment="1">
      <alignment vertical="center"/>
    </xf>
    <xf numFmtId="178" fontId="6" fillId="0" borderId="94" xfId="0" applyNumberFormat="1" applyFont="1" applyFill="1" applyBorder="1" applyAlignment="1">
      <alignment vertical="center"/>
    </xf>
    <xf numFmtId="178" fontId="6" fillId="0" borderId="91" xfId="0" applyNumberFormat="1" applyFont="1" applyFill="1" applyBorder="1" applyAlignment="1" applyProtection="1">
      <alignment vertical="center"/>
      <protection locked="0"/>
    </xf>
    <xf numFmtId="178" fontId="6" fillId="0" borderId="95" xfId="0" applyNumberFormat="1" applyFont="1" applyFill="1" applyBorder="1" applyAlignment="1" applyProtection="1">
      <alignment vertical="center"/>
      <protection locked="0"/>
    </xf>
    <xf numFmtId="178" fontId="6" fillId="0" borderId="96" xfId="0" applyNumberFormat="1" applyFont="1" applyFill="1" applyBorder="1" applyAlignment="1" applyProtection="1">
      <alignment vertical="center"/>
      <protection locked="0"/>
    </xf>
    <xf numFmtId="178" fontId="6" fillId="0" borderId="93" xfId="0" applyNumberFormat="1" applyFont="1" applyBorder="1" applyAlignment="1" applyProtection="1">
      <alignment vertical="center"/>
      <protection locked="0"/>
    </xf>
    <xf numFmtId="178" fontId="6" fillId="0" borderId="91" xfId="0" applyNumberFormat="1" applyFont="1" applyBorder="1" applyAlignment="1">
      <alignment vertical="center"/>
    </xf>
    <xf numFmtId="178" fontId="6" fillId="0" borderId="96" xfId="0" applyNumberFormat="1" applyFont="1" applyBorder="1" applyAlignment="1">
      <alignment vertical="center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70" xfId="0" applyNumberFormat="1" applyFont="1" applyFill="1" applyBorder="1" applyAlignment="1" applyProtection="1">
      <alignment vertical="center"/>
      <protection locked="0"/>
    </xf>
    <xf numFmtId="178" fontId="6" fillId="0" borderId="91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8" fontId="6" fillId="0" borderId="97" xfId="0" applyNumberFormat="1" applyFont="1" applyBorder="1" applyAlignment="1">
      <alignment horizontal="distributed" vertical="center"/>
    </xf>
    <xf numFmtId="178" fontId="6" fillId="0" borderId="98" xfId="0" applyNumberFormat="1" applyFont="1" applyFill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180" fontId="6" fillId="0" borderId="10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right" vertical="center"/>
    </xf>
    <xf numFmtId="178" fontId="6" fillId="0" borderId="101" xfId="0" applyNumberFormat="1" applyFont="1" applyBorder="1" applyAlignment="1">
      <alignment vertical="center"/>
    </xf>
    <xf numFmtId="178" fontId="6" fillId="0" borderId="102" xfId="0" applyNumberFormat="1" applyFont="1" applyFill="1" applyBorder="1" applyAlignment="1">
      <alignment horizontal="center" vertical="center"/>
    </xf>
    <xf numFmtId="178" fontId="6" fillId="0" borderId="103" xfId="0" applyNumberFormat="1" applyFont="1" applyBorder="1" applyAlignment="1">
      <alignment vertical="center"/>
    </xf>
    <xf numFmtId="178" fontId="6" fillId="0" borderId="104" xfId="0" applyNumberFormat="1" applyFont="1" applyBorder="1" applyAlignment="1">
      <alignment horizontal="distributed" vertical="center"/>
    </xf>
    <xf numFmtId="178" fontId="6" fillId="0" borderId="105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180" fontId="6" fillId="0" borderId="106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distributed" textRotation="255" wrapText="1"/>
    </xf>
    <xf numFmtId="178" fontId="6" fillId="0" borderId="19" xfId="0" applyNumberFormat="1" applyFont="1" applyBorder="1" applyAlignment="1">
      <alignment horizontal="center" vertical="distributed" textRotation="255" wrapText="1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07" xfId="0" applyNumberFormat="1" applyFont="1" applyBorder="1" applyAlignment="1">
      <alignment horizontal="distributed" vertical="center"/>
    </xf>
    <xf numFmtId="178" fontId="6" fillId="0" borderId="78" xfId="0" applyNumberFormat="1" applyFont="1" applyBorder="1" applyAlignment="1">
      <alignment horizontal="distributed" vertical="center"/>
    </xf>
    <xf numFmtId="178" fontId="6" fillId="0" borderId="108" xfId="0" applyNumberFormat="1" applyFont="1" applyBorder="1" applyAlignment="1">
      <alignment horizontal="distributed" vertical="center"/>
    </xf>
    <xf numFmtId="178" fontId="6" fillId="0" borderId="103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178" fontId="6" fillId="0" borderId="109" xfId="0" applyNumberFormat="1" applyFont="1" applyBorder="1" applyAlignment="1">
      <alignment horizontal="distributed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110" xfId="0" applyNumberFormat="1" applyFont="1" applyBorder="1" applyAlignment="1">
      <alignment horizontal="center" vertical="distributed" textRotation="255" wrapText="1"/>
    </xf>
    <xf numFmtId="178" fontId="6" fillId="0" borderId="111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77" xfId="0" applyNumberFormat="1" applyFont="1" applyBorder="1" applyAlignment="1">
      <alignment horizontal="distributed" vertical="center"/>
    </xf>
    <xf numFmtId="178" fontId="6" fillId="0" borderId="113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distributed" vertical="center"/>
    </xf>
    <xf numFmtId="178" fontId="6" fillId="0" borderId="66" xfId="0" applyNumberFormat="1" applyFont="1" applyBorder="1" applyAlignment="1">
      <alignment horizontal="left" vertical="center"/>
    </xf>
    <xf numFmtId="178" fontId="6" fillId="0" borderId="114" xfId="0" applyNumberFormat="1" applyFont="1" applyBorder="1" applyAlignment="1">
      <alignment horizontal="left" vertical="center"/>
    </xf>
    <xf numFmtId="178" fontId="6" fillId="0" borderId="115" xfId="0" applyNumberFormat="1" applyFont="1" applyBorder="1" applyAlignment="1">
      <alignment horizontal="center" vertical="distributed" textRotation="255" wrapText="1"/>
    </xf>
    <xf numFmtId="178" fontId="6" fillId="0" borderId="85" xfId="0" applyNumberFormat="1" applyFont="1" applyBorder="1" applyAlignment="1">
      <alignment horizontal="center" vertical="distributed" textRotation="255" wrapText="1"/>
    </xf>
    <xf numFmtId="178" fontId="6" fillId="0" borderId="87" xfId="0" applyNumberFormat="1" applyFont="1" applyBorder="1" applyAlignment="1">
      <alignment horizontal="center" vertical="distributed" textRotation="255" wrapText="1"/>
    </xf>
    <xf numFmtId="178" fontId="6" fillId="0" borderId="34" xfId="0" applyNumberFormat="1" applyFont="1" applyBorder="1" applyAlignment="1">
      <alignment horizontal="center" vertical="distributed" textRotation="255"/>
    </xf>
    <xf numFmtId="0" fontId="4" fillId="0" borderId="87" xfId="0" applyFont="1" applyBorder="1" applyAlignment="1">
      <alignment horizontal="center" vertical="distributed" textRotation="255"/>
    </xf>
    <xf numFmtId="178" fontId="6" fillId="0" borderId="16" xfId="0" applyNumberFormat="1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178" fontId="6" fillId="0" borderId="64" xfId="0" applyNumberFormat="1" applyFont="1" applyBorder="1" applyAlignment="1">
      <alignment horizontal="center" vertical="distributed" textRotation="255"/>
    </xf>
    <xf numFmtId="178" fontId="6" fillId="0" borderId="98" xfId="0" applyNumberFormat="1" applyFont="1" applyBorder="1" applyAlignment="1">
      <alignment horizontal="center" vertical="distributed" textRotation="255"/>
    </xf>
    <xf numFmtId="0" fontId="0" fillId="0" borderId="98" xfId="0" applyBorder="1" applyAlignment="1">
      <alignment vertical="distributed"/>
    </xf>
    <xf numFmtId="0" fontId="0" fillId="0" borderId="65" xfId="0" applyBorder="1" applyAlignment="1">
      <alignment vertical="distributed"/>
    </xf>
    <xf numFmtId="178" fontId="6" fillId="0" borderId="16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center" vertical="distributed" textRotation="255"/>
    </xf>
    <xf numFmtId="178" fontId="6" fillId="0" borderId="18" xfId="0" applyNumberFormat="1" applyFont="1" applyBorder="1" applyAlignment="1">
      <alignment horizontal="center" vertical="distributed" textRotation="255"/>
    </xf>
    <xf numFmtId="178" fontId="6" fillId="0" borderId="41" xfId="0" applyNumberFormat="1" applyFont="1" applyBorder="1" applyAlignment="1">
      <alignment horizontal="center" vertical="distributed" textRotation="255"/>
    </xf>
    <xf numFmtId="178" fontId="6" fillId="0" borderId="5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112" xfId="0" applyNumberFormat="1" applyFont="1" applyBorder="1" applyAlignment="1">
      <alignment horizontal="center" vertical="distributed" textRotation="255"/>
    </xf>
    <xf numFmtId="178" fontId="6" fillId="0" borderId="99" xfId="0" applyNumberFormat="1" applyFont="1" applyBorder="1" applyAlignment="1">
      <alignment horizontal="center" vertical="distributed" textRotation="255"/>
    </xf>
    <xf numFmtId="0" fontId="0" fillId="0" borderId="99" xfId="0" applyBorder="1" applyAlignment="1">
      <alignment vertical="distributed"/>
    </xf>
    <xf numFmtId="0" fontId="0" fillId="0" borderId="113" xfId="0" applyBorder="1" applyAlignment="1">
      <alignment vertical="distributed"/>
    </xf>
    <xf numFmtId="178" fontId="6" fillId="0" borderId="117" xfId="0" applyNumberFormat="1" applyFont="1" applyBorder="1" applyAlignment="1">
      <alignment horizontal="left" vertical="center"/>
    </xf>
    <xf numFmtId="0" fontId="8" fillId="0" borderId="118" xfId="0" applyFont="1" applyBorder="1" applyAlignment="1">
      <alignment horizontal="distributed" vertical="center"/>
    </xf>
    <xf numFmtId="0" fontId="4" fillId="0" borderId="118" xfId="0" applyFont="1" applyBorder="1" applyAlignment="1">
      <alignment horizontal="distributed" vertical="center"/>
    </xf>
    <xf numFmtId="178" fontId="8" fillId="0" borderId="110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8" fillId="0" borderId="116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7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15</xdr:row>
      <xdr:rowOff>38100</xdr:rowOff>
    </xdr:from>
    <xdr:to>
      <xdr:col>6</xdr:col>
      <xdr:colOff>409575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000500" y="33432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98%</a:t>
          </a:r>
        </a:p>
      </xdr:txBody>
    </xdr:sp>
    <xdr:clientData/>
  </xdr:twoCellAnchor>
  <xdr:twoCellAnchor>
    <xdr:from>
      <xdr:col>6</xdr:col>
      <xdr:colOff>28575</xdr:colOff>
      <xdr:row>16</xdr:row>
      <xdr:rowOff>38100</xdr:rowOff>
    </xdr:from>
    <xdr:to>
      <xdr:col>6</xdr:col>
      <xdr:colOff>409575</xdr:colOff>
      <xdr:row>16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4000500" y="3562350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2%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2"/>
  <sheetViews>
    <sheetView tabSelected="1" view="pageBreakPreview" zoomScaleSheetLayoutView="100" workbookViewId="0" topLeftCell="A1">
      <selection activeCell="B4" sqref="B4:D5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21.875" style="1" bestFit="1" customWidth="1"/>
    <col min="5" max="5" width="1.00390625" style="1" customWidth="1"/>
    <col min="6" max="7" width="15.625" style="1" customWidth="1"/>
    <col min="8" max="8" width="14.625" style="1" customWidth="1"/>
    <col min="9" max="9" width="12.625" style="1" customWidth="1"/>
    <col min="10" max="10" width="3.75390625" style="1" customWidth="1"/>
    <col min="11" max="11" width="3.00390625" style="1" customWidth="1"/>
    <col min="12" max="12" width="21.75390625" style="1" customWidth="1"/>
    <col min="13" max="13" width="1.00390625" style="1" customWidth="1"/>
    <col min="14" max="15" width="15.625" style="1" customWidth="1"/>
    <col min="16" max="16" width="15.125" style="1" customWidth="1"/>
    <col min="17" max="17" width="12.50390625" style="1" customWidth="1"/>
    <col min="18" max="19" width="8.00390625" style="1" customWidth="1"/>
    <col min="20" max="20" width="2.00390625" style="1" customWidth="1"/>
    <col min="21" max="21" width="6.00390625" style="1" customWidth="1"/>
    <col min="22" max="22" width="4.00390625" style="1" customWidth="1"/>
    <col min="23" max="16384" width="10.00390625" style="1" customWidth="1"/>
  </cols>
  <sheetData>
    <row r="2" spans="2:17" ht="18" customHeight="1">
      <c r="B2" s="60" t="s">
        <v>130</v>
      </c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</row>
    <row r="3" spans="2:17" ht="18" customHeight="1">
      <c r="B3" s="4" t="s">
        <v>72</v>
      </c>
      <c r="C3" s="5"/>
      <c r="D3" s="5"/>
      <c r="E3" s="5"/>
      <c r="F3" s="5"/>
      <c r="G3" s="5"/>
      <c r="H3" s="5"/>
      <c r="I3" s="6" t="s">
        <v>0</v>
      </c>
      <c r="J3" s="4" t="s">
        <v>73</v>
      </c>
      <c r="K3" s="5"/>
      <c r="L3" s="5"/>
      <c r="M3" s="5"/>
      <c r="N3" s="5"/>
      <c r="O3" s="5"/>
      <c r="P3" s="5"/>
      <c r="Q3" s="6" t="s">
        <v>0</v>
      </c>
    </row>
    <row r="4" spans="2:17" ht="18" customHeight="1">
      <c r="B4" s="222" t="s">
        <v>66</v>
      </c>
      <c r="C4" s="219"/>
      <c r="D4" s="219"/>
      <c r="E4" s="7"/>
      <c r="F4" s="101" t="s">
        <v>117</v>
      </c>
      <c r="G4" s="164" t="s">
        <v>116</v>
      </c>
      <c r="H4" s="128" t="s">
        <v>74</v>
      </c>
      <c r="I4" s="118" t="s">
        <v>75</v>
      </c>
      <c r="J4" s="218" t="s">
        <v>66</v>
      </c>
      <c r="K4" s="219"/>
      <c r="L4" s="219"/>
      <c r="M4" s="7"/>
      <c r="N4" s="101" t="s">
        <v>117</v>
      </c>
      <c r="O4" s="118" t="s">
        <v>125</v>
      </c>
      <c r="P4" s="128" t="s">
        <v>74</v>
      </c>
      <c r="Q4" s="118" t="s">
        <v>75</v>
      </c>
    </row>
    <row r="5" spans="2:17" ht="18" customHeight="1">
      <c r="B5" s="223"/>
      <c r="C5" s="221"/>
      <c r="D5" s="221"/>
      <c r="E5" s="8"/>
      <c r="F5" s="102" t="s">
        <v>109</v>
      </c>
      <c r="G5" s="165" t="s">
        <v>108</v>
      </c>
      <c r="H5" s="129" t="s">
        <v>95</v>
      </c>
      <c r="I5" s="135" t="s">
        <v>110</v>
      </c>
      <c r="J5" s="220"/>
      <c r="K5" s="221"/>
      <c r="L5" s="221"/>
      <c r="M5" s="8"/>
      <c r="N5" s="102" t="s">
        <v>76</v>
      </c>
      <c r="O5" s="119" t="s">
        <v>77</v>
      </c>
      <c r="P5" s="129" t="s">
        <v>95</v>
      </c>
      <c r="Q5" s="135" t="s">
        <v>110</v>
      </c>
    </row>
    <row r="6" spans="2:17" ht="17.25" customHeight="1">
      <c r="B6" s="234" t="s">
        <v>93</v>
      </c>
      <c r="C6" s="240" t="s">
        <v>89</v>
      </c>
      <c r="D6" s="57" t="s">
        <v>63</v>
      </c>
      <c r="E6" s="24"/>
      <c r="F6" s="103">
        <v>1006501125</v>
      </c>
      <c r="G6" s="166">
        <v>992481207</v>
      </c>
      <c r="H6" s="21">
        <f aca="true" t="shared" si="0" ref="H6:H17">F6-G6</f>
        <v>14019918</v>
      </c>
      <c r="I6" s="136">
        <f>ROUND(H6/G6*100,1)</f>
        <v>1.4</v>
      </c>
      <c r="J6" s="247" t="s">
        <v>93</v>
      </c>
      <c r="K6" s="240" t="s">
        <v>89</v>
      </c>
      <c r="L6" s="57" t="s">
        <v>63</v>
      </c>
      <c r="M6" s="24"/>
      <c r="N6" s="103">
        <f>F6</f>
        <v>1006501125</v>
      </c>
      <c r="O6" s="125">
        <v>1006501125</v>
      </c>
      <c r="P6" s="21">
        <f aca="true" t="shared" si="1" ref="P6:P11">N6-O6</f>
        <v>0</v>
      </c>
      <c r="Q6" s="136">
        <f aca="true" t="shared" si="2" ref="Q6:Q11">ROUND(P6/O6*100,1)</f>
        <v>0</v>
      </c>
    </row>
    <row r="7" spans="2:17" ht="17.25" customHeight="1">
      <c r="B7" s="235"/>
      <c r="C7" s="241"/>
      <c r="D7" s="11" t="s">
        <v>64</v>
      </c>
      <c r="E7" s="16"/>
      <c r="F7" s="62">
        <v>742423926</v>
      </c>
      <c r="G7" s="167">
        <v>624924790</v>
      </c>
      <c r="H7" s="100">
        <f t="shared" si="0"/>
        <v>117499136</v>
      </c>
      <c r="I7" s="137">
        <f aca="true" t="shared" si="3" ref="I7:I37">ROUND(H7/G7*100,1)</f>
        <v>18.8</v>
      </c>
      <c r="J7" s="248"/>
      <c r="K7" s="241"/>
      <c r="L7" s="11" t="s">
        <v>64</v>
      </c>
      <c r="M7" s="16"/>
      <c r="N7" s="62">
        <f aca="true" t="shared" si="4" ref="N7:N26">F7</f>
        <v>742423926</v>
      </c>
      <c r="O7" s="120">
        <v>742423926</v>
      </c>
      <c r="P7" s="100">
        <f t="shared" si="1"/>
        <v>0</v>
      </c>
      <c r="Q7" s="137">
        <f t="shared" si="2"/>
        <v>0</v>
      </c>
    </row>
    <row r="8" spans="2:17" ht="17.25" customHeight="1">
      <c r="B8" s="235"/>
      <c r="C8" s="241"/>
      <c r="D8" s="11" t="s">
        <v>65</v>
      </c>
      <c r="E8" s="16"/>
      <c r="F8" s="62">
        <v>17660</v>
      </c>
      <c r="G8" s="167">
        <v>174880</v>
      </c>
      <c r="H8" s="100">
        <f t="shared" si="0"/>
        <v>-157220</v>
      </c>
      <c r="I8" s="138">
        <f t="shared" si="3"/>
        <v>-89.9</v>
      </c>
      <c r="J8" s="248"/>
      <c r="K8" s="241"/>
      <c r="L8" s="11" t="s">
        <v>65</v>
      </c>
      <c r="M8" s="16"/>
      <c r="N8" s="62">
        <f t="shared" si="4"/>
        <v>17660</v>
      </c>
      <c r="O8" s="120">
        <v>17660</v>
      </c>
      <c r="P8" s="100">
        <f t="shared" si="1"/>
        <v>0</v>
      </c>
      <c r="Q8" s="138">
        <f t="shared" si="2"/>
        <v>0</v>
      </c>
    </row>
    <row r="9" spans="2:17" ht="17.25" customHeight="1">
      <c r="B9" s="235"/>
      <c r="C9" s="241"/>
      <c r="D9" s="26" t="s">
        <v>87</v>
      </c>
      <c r="E9" s="27"/>
      <c r="F9" s="104">
        <v>1443411</v>
      </c>
      <c r="G9" s="168">
        <v>1437722</v>
      </c>
      <c r="H9" s="100">
        <f t="shared" si="0"/>
        <v>5689</v>
      </c>
      <c r="I9" s="139">
        <f t="shared" si="3"/>
        <v>0.4</v>
      </c>
      <c r="J9" s="248"/>
      <c r="K9" s="241"/>
      <c r="L9" s="26" t="s">
        <v>87</v>
      </c>
      <c r="M9" s="27"/>
      <c r="N9" s="104">
        <f t="shared" si="4"/>
        <v>1443411</v>
      </c>
      <c r="O9" s="121">
        <v>1443411</v>
      </c>
      <c r="P9" s="100">
        <f t="shared" si="1"/>
        <v>0</v>
      </c>
      <c r="Q9" s="138">
        <f t="shared" si="2"/>
        <v>0</v>
      </c>
    </row>
    <row r="10" spans="2:17" ht="17.25" customHeight="1">
      <c r="B10" s="235"/>
      <c r="C10" s="241"/>
      <c r="D10" s="26" t="s">
        <v>88</v>
      </c>
      <c r="E10" s="27"/>
      <c r="F10" s="104">
        <v>23598863</v>
      </c>
      <c r="G10" s="168">
        <v>39237416</v>
      </c>
      <c r="H10" s="100">
        <f t="shared" si="0"/>
        <v>-15638553</v>
      </c>
      <c r="I10" s="139">
        <f t="shared" si="3"/>
        <v>-39.9</v>
      </c>
      <c r="J10" s="248"/>
      <c r="K10" s="241"/>
      <c r="L10" s="26" t="s">
        <v>88</v>
      </c>
      <c r="M10" s="27"/>
      <c r="N10" s="104">
        <f t="shared" si="4"/>
        <v>23598863</v>
      </c>
      <c r="O10" s="121">
        <v>23598863</v>
      </c>
      <c r="P10" s="100">
        <f t="shared" si="1"/>
        <v>0</v>
      </c>
      <c r="Q10" s="138">
        <f t="shared" si="2"/>
        <v>0</v>
      </c>
    </row>
    <row r="11" spans="2:17" ht="17.25" customHeight="1">
      <c r="B11" s="235"/>
      <c r="C11" s="242"/>
      <c r="D11" s="25" t="s">
        <v>85</v>
      </c>
      <c r="E11" s="27"/>
      <c r="F11" s="105">
        <f>SUM(F6:F10)</f>
        <v>1773984985</v>
      </c>
      <c r="G11" s="169">
        <f>SUM(G6:G10)</f>
        <v>1658256015</v>
      </c>
      <c r="H11" s="116">
        <f t="shared" si="0"/>
        <v>115728970</v>
      </c>
      <c r="I11" s="140">
        <f t="shared" si="3"/>
        <v>7</v>
      </c>
      <c r="J11" s="248"/>
      <c r="K11" s="242"/>
      <c r="L11" s="25" t="s">
        <v>85</v>
      </c>
      <c r="M11" s="27"/>
      <c r="N11" s="105">
        <f t="shared" si="4"/>
        <v>1773984985</v>
      </c>
      <c r="O11" s="122">
        <f>SUM(O6:O10)</f>
        <v>1773984985</v>
      </c>
      <c r="P11" s="116">
        <f t="shared" si="1"/>
        <v>0</v>
      </c>
      <c r="Q11" s="140">
        <f t="shared" si="2"/>
        <v>0</v>
      </c>
    </row>
    <row r="12" spans="2:17" ht="17.25" customHeight="1">
      <c r="B12" s="236"/>
      <c r="C12" s="245" t="s">
        <v>90</v>
      </c>
      <c r="D12" s="246"/>
      <c r="E12" s="61"/>
      <c r="F12" s="106">
        <v>0.55</v>
      </c>
      <c r="G12" s="170">
        <v>0.52</v>
      </c>
      <c r="H12" s="117" t="s">
        <v>9</v>
      </c>
      <c r="I12" s="141" t="s">
        <v>9</v>
      </c>
      <c r="J12" s="249"/>
      <c r="K12" s="245" t="s">
        <v>90</v>
      </c>
      <c r="L12" s="246"/>
      <c r="M12" s="61"/>
      <c r="N12" s="106">
        <f t="shared" si="4"/>
        <v>0.55</v>
      </c>
      <c r="O12" s="123">
        <f>N12</f>
        <v>0.55</v>
      </c>
      <c r="P12" s="117" t="s">
        <v>9</v>
      </c>
      <c r="Q12" s="141" t="s">
        <v>9</v>
      </c>
    </row>
    <row r="13" spans="2:17" ht="17.25" customHeight="1">
      <c r="B13" s="236"/>
      <c r="C13" s="245" t="s">
        <v>91</v>
      </c>
      <c r="D13" s="246"/>
      <c r="E13" s="17"/>
      <c r="F13" s="62">
        <f>ROUND(F11*F12,0)</f>
        <v>975691742</v>
      </c>
      <c r="G13" s="167">
        <f>ROUND(G11*G12,0)</f>
        <v>862293128</v>
      </c>
      <c r="H13" s="100">
        <f t="shared" si="0"/>
        <v>113398614</v>
      </c>
      <c r="I13" s="142">
        <f t="shared" si="3"/>
        <v>13.2</v>
      </c>
      <c r="J13" s="249"/>
      <c r="K13" s="245" t="s">
        <v>91</v>
      </c>
      <c r="L13" s="246"/>
      <c r="M13" s="17"/>
      <c r="N13" s="62">
        <f t="shared" si="4"/>
        <v>975691742</v>
      </c>
      <c r="O13" s="161">
        <f>ROUND(O11*O12,0)</f>
        <v>975691742</v>
      </c>
      <c r="P13" s="100">
        <f aca="true" t="shared" si="5" ref="P13:P38">N13-O13</f>
        <v>0</v>
      </c>
      <c r="Q13" s="142">
        <f aca="true" t="shared" si="6" ref="Q13:Q31">ROUND(P13/O13*100,1)</f>
        <v>0</v>
      </c>
    </row>
    <row r="14" spans="2:17" ht="17.25" customHeight="1">
      <c r="B14" s="236"/>
      <c r="C14" s="245" t="s">
        <v>92</v>
      </c>
      <c r="D14" s="246"/>
      <c r="E14" s="17"/>
      <c r="F14" s="107">
        <v>3747346</v>
      </c>
      <c r="G14" s="171">
        <v>6832993</v>
      </c>
      <c r="H14" s="100">
        <f t="shared" si="0"/>
        <v>-3085647</v>
      </c>
      <c r="I14" s="141" t="s">
        <v>9</v>
      </c>
      <c r="J14" s="249"/>
      <c r="K14" s="245" t="s">
        <v>92</v>
      </c>
      <c r="L14" s="246"/>
      <c r="M14" s="17"/>
      <c r="N14" s="107">
        <f t="shared" si="4"/>
        <v>3747346</v>
      </c>
      <c r="O14" s="124">
        <v>3747346</v>
      </c>
      <c r="P14" s="100">
        <f t="shared" si="5"/>
        <v>0</v>
      </c>
      <c r="Q14" s="142">
        <f t="shared" si="6"/>
        <v>0</v>
      </c>
    </row>
    <row r="15" spans="2:17" ht="17.25" customHeight="1">
      <c r="B15" s="236"/>
      <c r="C15" s="243" t="s">
        <v>104</v>
      </c>
      <c r="D15" s="244"/>
      <c r="E15" s="17"/>
      <c r="F15" s="107">
        <f>+F13+F14</f>
        <v>979439088</v>
      </c>
      <c r="G15" s="171">
        <f>+G13+G14</f>
        <v>869126121</v>
      </c>
      <c r="H15" s="100">
        <f t="shared" si="0"/>
        <v>110312967</v>
      </c>
      <c r="I15" s="142">
        <f t="shared" si="3"/>
        <v>12.7</v>
      </c>
      <c r="J15" s="249"/>
      <c r="K15" s="243" t="s">
        <v>105</v>
      </c>
      <c r="L15" s="244"/>
      <c r="M15" s="17"/>
      <c r="N15" s="107">
        <f t="shared" si="4"/>
        <v>979439088</v>
      </c>
      <c r="O15" s="124">
        <f>O13+O14</f>
        <v>979439088</v>
      </c>
      <c r="P15" s="100">
        <f t="shared" si="5"/>
        <v>0</v>
      </c>
      <c r="Q15" s="142">
        <f t="shared" si="6"/>
        <v>0</v>
      </c>
    </row>
    <row r="16" spans="2:17" ht="17.25" customHeight="1">
      <c r="B16" s="236"/>
      <c r="C16" s="238" t="s">
        <v>94</v>
      </c>
      <c r="D16" s="15" t="s">
        <v>118</v>
      </c>
      <c r="E16" s="17"/>
      <c r="F16" s="62">
        <f>ROUND(F15*0.95,0)</f>
        <v>930467134</v>
      </c>
      <c r="G16" s="167">
        <f>ROUND(G15*0.98,0)</f>
        <v>851743599</v>
      </c>
      <c r="H16" s="100">
        <f t="shared" si="0"/>
        <v>78723535</v>
      </c>
      <c r="I16" s="142">
        <f t="shared" si="3"/>
        <v>9.2</v>
      </c>
      <c r="J16" s="249"/>
      <c r="K16" s="238" t="s">
        <v>94</v>
      </c>
      <c r="L16" s="15" t="s">
        <v>118</v>
      </c>
      <c r="M16" s="17"/>
      <c r="N16" s="62">
        <f t="shared" si="4"/>
        <v>930467134</v>
      </c>
      <c r="O16" s="161">
        <f>ROUND(O15*0.95,0)</f>
        <v>930467134</v>
      </c>
      <c r="P16" s="100">
        <f t="shared" si="5"/>
        <v>0</v>
      </c>
      <c r="Q16" s="142">
        <f t="shared" si="6"/>
        <v>0</v>
      </c>
    </row>
    <row r="17" spans="2:17" ht="17.25" customHeight="1">
      <c r="B17" s="237"/>
      <c r="C17" s="239"/>
      <c r="D17" s="58" t="s">
        <v>119</v>
      </c>
      <c r="E17" s="8"/>
      <c r="F17" s="102">
        <f>+F15-F16</f>
        <v>48971954</v>
      </c>
      <c r="G17" s="165">
        <f>+G15-G16</f>
        <v>17382522</v>
      </c>
      <c r="H17" s="130">
        <f t="shared" si="0"/>
        <v>31589432</v>
      </c>
      <c r="I17" s="143">
        <f t="shared" si="3"/>
        <v>181.7</v>
      </c>
      <c r="J17" s="250"/>
      <c r="K17" s="239"/>
      <c r="L17" s="58" t="s">
        <v>119</v>
      </c>
      <c r="M17" s="8"/>
      <c r="N17" s="102">
        <f t="shared" si="4"/>
        <v>48971954</v>
      </c>
      <c r="O17" s="162">
        <f>+O15-O16</f>
        <v>48971954</v>
      </c>
      <c r="P17" s="130">
        <f t="shared" si="5"/>
        <v>0</v>
      </c>
      <c r="Q17" s="143">
        <f t="shared" si="6"/>
        <v>0</v>
      </c>
    </row>
    <row r="18" spans="2:17" ht="17.25" customHeight="1">
      <c r="B18" s="224" t="s">
        <v>98</v>
      </c>
      <c r="C18" s="225"/>
      <c r="D18" s="225"/>
      <c r="E18" s="9"/>
      <c r="F18" s="163">
        <f>F38+F40</f>
        <v>984782352</v>
      </c>
      <c r="G18" s="172">
        <f>G38+G39</f>
        <v>1000983150</v>
      </c>
      <c r="H18" s="21">
        <f aca="true" t="shared" si="7" ref="H18:H38">F18-G18</f>
        <v>-16200798</v>
      </c>
      <c r="I18" s="136">
        <f t="shared" si="3"/>
        <v>-1.6</v>
      </c>
      <c r="J18" s="251" t="s">
        <v>103</v>
      </c>
      <c r="K18" s="225"/>
      <c r="L18" s="225"/>
      <c r="M18" s="9"/>
      <c r="N18" s="149">
        <f>F18</f>
        <v>984782352</v>
      </c>
      <c r="O18" s="151">
        <f>SUM(O38:O40)</f>
        <v>984782352</v>
      </c>
      <c r="P18" s="21">
        <f>N18-O18</f>
        <v>0</v>
      </c>
      <c r="Q18" s="136">
        <f t="shared" si="6"/>
        <v>0</v>
      </c>
    </row>
    <row r="19" spans="2:17" ht="17.25" customHeight="1">
      <c r="B19" s="10"/>
      <c r="C19" s="231" t="s">
        <v>78</v>
      </c>
      <c r="D19" s="11" t="s">
        <v>67</v>
      </c>
      <c r="E19" s="12"/>
      <c r="F19" s="109">
        <v>723985690</v>
      </c>
      <c r="G19" s="173">
        <v>659498434</v>
      </c>
      <c r="H19" s="100">
        <f t="shared" si="7"/>
        <v>64487256</v>
      </c>
      <c r="I19" s="142">
        <f t="shared" si="3"/>
        <v>9.8</v>
      </c>
      <c r="J19" s="156"/>
      <c r="K19" s="231" t="s">
        <v>78</v>
      </c>
      <c r="L19" s="11" t="s">
        <v>67</v>
      </c>
      <c r="M19" s="12"/>
      <c r="N19" s="114">
        <f t="shared" si="4"/>
        <v>723985690</v>
      </c>
      <c r="O19" s="126">
        <v>723985690</v>
      </c>
      <c r="P19" s="100">
        <f t="shared" si="5"/>
        <v>0</v>
      </c>
      <c r="Q19" s="142">
        <f t="shared" si="6"/>
        <v>0</v>
      </c>
    </row>
    <row r="20" spans="2:17" ht="17.25" customHeight="1">
      <c r="B20" s="13"/>
      <c r="C20" s="232"/>
      <c r="D20" s="11" t="s">
        <v>68</v>
      </c>
      <c r="E20" s="12"/>
      <c r="F20" s="109">
        <v>2358949</v>
      </c>
      <c r="G20" s="173">
        <v>2299266</v>
      </c>
      <c r="H20" s="100">
        <f t="shared" si="7"/>
        <v>59683</v>
      </c>
      <c r="I20" s="142">
        <f t="shared" si="3"/>
        <v>2.6</v>
      </c>
      <c r="J20" s="157"/>
      <c r="K20" s="232"/>
      <c r="L20" s="11" t="s">
        <v>68</v>
      </c>
      <c r="M20" s="12"/>
      <c r="N20" s="114">
        <f t="shared" si="4"/>
        <v>2358949</v>
      </c>
      <c r="O20" s="126">
        <v>2358949</v>
      </c>
      <c r="P20" s="100">
        <f t="shared" si="5"/>
        <v>0</v>
      </c>
      <c r="Q20" s="142">
        <f t="shared" si="6"/>
        <v>0</v>
      </c>
    </row>
    <row r="21" spans="2:17" ht="17.25" customHeight="1">
      <c r="B21" s="13"/>
      <c r="C21" s="232"/>
      <c r="D21" s="11" t="s">
        <v>69</v>
      </c>
      <c r="E21" s="12"/>
      <c r="F21" s="109">
        <v>70199603</v>
      </c>
      <c r="G21" s="173">
        <v>66835607</v>
      </c>
      <c r="H21" s="100">
        <f t="shared" si="7"/>
        <v>3363996</v>
      </c>
      <c r="I21" s="142">
        <f t="shared" si="3"/>
        <v>5</v>
      </c>
      <c r="J21" s="157"/>
      <c r="K21" s="232"/>
      <c r="L21" s="11" t="s">
        <v>69</v>
      </c>
      <c r="M21" s="12"/>
      <c r="N21" s="114">
        <f t="shared" si="4"/>
        <v>70199603</v>
      </c>
      <c r="O21" s="126">
        <v>70199603</v>
      </c>
      <c r="P21" s="100">
        <f>N21-O21</f>
        <v>0</v>
      </c>
      <c r="Q21" s="142">
        <f t="shared" si="6"/>
        <v>0</v>
      </c>
    </row>
    <row r="22" spans="2:17" ht="17.25" customHeight="1">
      <c r="B22" s="14" t="s">
        <v>79</v>
      </c>
      <c r="C22" s="232"/>
      <c r="D22" s="11" t="s">
        <v>70</v>
      </c>
      <c r="E22" s="12"/>
      <c r="F22" s="109">
        <v>5</v>
      </c>
      <c r="G22" s="173">
        <v>4</v>
      </c>
      <c r="H22" s="100">
        <f t="shared" si="7"/>
        <v>1</v>
      </c>
      <c r="I22" s="142">
        <f t="shared" si="3"/>
        <v>25</v>
      </c>
      <c r="J22" s="158" t="s">
        <v>79</v>
      </c>
      <c r="K22" s="232"/>
      <c r="L22" s="11" t="s">
        <v>70</v>
      </c>
      <c r="M22" s="12"/>
      <c r="N22" s="114">
        <f t="shared" si="4"/>
        <v>5</v>
      </c>
      <c r="O22" s="126">
        <v>5</v>
      </c>
      <c r="P22" s="100">
        <f t="shared" si="5"/>
        <v>0</v>
      </c>
      <c r="Q22" s="142">
        <f t="shared" si="6"/>
        <v>0</v>
      </c>
    </row>
    <row r="23" spans="2:17" ht="17.25" customHeight="1">
      <c r="B23" s="13"/>
      <c r="C23" s="233"/>
      <c r="D23" s="15" t="s">
        <v>71</v>
      </c>
      <c r="E23" s="12"/>
      <c r="F23" s="109">
        <f>SUM(F19:F22)</f>
        <v>796544247</v>
      </c>
      <c r="G23" s="173">
        <f>SUM(G19:G22)</f>
        <v>728633311</v>
      </c>
      <c r="H23" s="100">
        <f t="shared" si="7"/>
        <v>67910936</v>
      </c>
      <c r="I23" s="142">
        <f t="shared" si="3"/>
        <v>9.3</v>
      </c>
      <c r="J23" s="157"/>
      <c r="K23" s="233"/>
      <c r="L23" s="15" t="s">
        <v>71</v>
      </c>
      <c r="M23" s="12"/>
      <c r="N23" s="114">
        <f t="shared" si="4"/>
        <v>796544247</v>
      </c>
      <c r="O23" s="126">
        <f>SUM(O19:O22)</f>
        <v>796544247</v>
      </c>
      <c r="P23" s="100">
        <f t="shared" si="5"/>
        <v>0</v>
      </c>
      <c r="Q23" s="142">
        <f t="shared" si="6"/>
        <v>0</v>
      </c>
    </row>
    <row r="24" spans="2:17" ht="17.25" customHeight="1">
      <c r="B24" s="13"/>
      <c r="C24" s="201" t="s">
        <v>59</v>
      </c>
      <c r="D24" s="201"/>
      <c r="E24" s="12"/>
      <c r="F24" s="109">
        <v>12334299</v>
      </c>
      <c r="G24" s="173">
        <v>8969455</v>
      </c>
      <c r="H24" s="100">
        <f t="shared" si="7"/>
        <v>3364844</v>
      </c>
      <c r="I24" s="142">
        <f>ROUND(H24/G24*100,1)</f>
        <v>37.5</v>
      </c>
      <c r="J24" s="157"/>
      <c r="K24" s="201" t="s">
        <v>59</v>
      </c>
      <c r="L24" s="201"/>
      <c r="M24" s="12"/>
      <c r="N24" s="114">
        <f t="shared" si="4"/>
        <v>12334299</v>
      </c>
      <c r="O24" s="126">
        <v>12334299</v>
      </c>
      <c r="P24" s="100">
        <f t="shared" si="5"/>
        <v>0</v>
      </c>
      <c r="Q24" s="142">
        <f t="shared" si="6"/>
        <v>0</v>
      </c>
    </row>
    <row r="25" spans="2:17" ht="17.25" customHeight="1">
      <c r="B25" s="13"/>
      <c r="C25" s="201" t="s">
        <v>113</v>
      </c>
      <c r="D25" s="201"/>
      <c r="E25" s="12"/>
      <c r="F25" s="109">
        <v>7161191</v>
      </c>
      <c r="G25" s="173">
        <v>4707212</v>
      </c>
      <c r="H25" s="100">
        <f t="shared" si="7"/>
        <v>2453979</v>
      </c>
      <c r="I25" s="142">
        <f t="shared" si="3"/>
        <v>52.1</v>
      </c>
      <c r="J25" s="157"/>
      <c r="K25" s="201" t="str">
        <f>C25</f>
        <v>配当割交付金</v>
      </c>
      <c r="L25" s="201"/>
      <c r="M25" s="12"/>
      <c r="N25" s="114">
        <f t="shared" si="4"/>
        <v>7161191</v>
      </c>
      <c r="O25" s="126">
        <v>7161191</v>
      </c>
      <c r="P25" s="100">
        <f t="shared" si="5"/>
        <v>0</v>
      </c>
      <c r="Q25" s="142">
        <f t="shared" si="6"/>
        <v>0</v>
      </c>
    </row>
    <row r="26" spans="2:17" ht="17.25" customHeight="1">
      <c r="B26" s="13"/>
      <c r="C26" s="201" t="s">
        <v>114</v>
      </c>
      <c r="D26" s="201"/>
      <c r="E26" s="12"/>
      <c r="F26" s="109">
        <v>7989558</v>
      </c>
      <c r="G26" s="173">
        <v>4459692</v>
      </c>
      <c r="H26" s="100">
        <f t="shared" si="7"/>
        <v>3529866</v>
      </c>
      <c r="I26" s="142">
        <f t="shared" si="3"/>
        <v>79.2</v>
      </c>
      <c r="J26" s="157"/>
      <c r="K26" s="201" t="str">
        <f>C26</f>
        <v>株式等譲渡所得割交付金</v>
      </c>
      <c r="L26" s="201"/>
      <c r="M26" s="12"/>
      <c r="N26" s="114">
        <f t="shared" si="4"/>
        <v>7989558</v>
      </c>
      <c r="O26" s="126">
        <v>7989558</v>
      </c>
      <c r="P26" s="100">
        <f t="shared" si="5"/>
        <v>0</v>
      </c>
      <c r="Q26" s="142">
        <f t="shared" si="6"/>
        <v>0</v>
      </c>
    </row>
    <row r="27" spans="2:17" ht="17.25" customHeight="1">
      <c r="B27" s="13"/>
      <c r="C27" s="201" t="s">
        <v>3</v>
      </c>
      <c r="D27" s="201"/>
      <c r="E27" s="12"/>
      <c r="F27" s="109">
        <v>111458622</v>
      </c>
      <c r="G27" s="173">
        <v>113873235</v>
      </c>
      <c r="H27" s="100">
        <f t="shared" si="7"/>
        <v>-2414613</v>
      </c>
      <c r="I27" s="142">
        <f t="shared" si="3"/>
        <v>-2.1</v>
      </c>
      <c r="J27" s="157"/>
      <c r="K27" s="201" t="s">
        <v>3</v>
      </c>
      <c r="L27" s="201"/>
      <c r="M27" s="12"/>
      <c r="N27" s="114">
        <f aca="true" t="shared" si="8" ref="N27:N35">F27</f>
        <v>111458622</v>
      </c>
      <c r="O27" s="126">
        <v>111458622</v>
      </c>
      <c r="P27" s="100">
        <f t="shared" si="5"/>
        <v>0</v>
      </c>
      <c r="Q27" s="142">
        <f t="shared" si="6"/>
        <v>0</v>
      </c>
    </row>
    <row r="28" spans="2:17" ht="17.25" customHeight="1">
      <c r="B28" s="13"/>
      <c r="C28" s="201" t="s">
        <v>96</v>
      </c>
      <c r="D28" s="201"/>
      <c r="E28" s="12"/>
      <c r="F28" s="109">
        <v>47320</v>
      </c>
      <c r="G28" s="173">
        <v>53518</v>
      </c>
      <c r="H28" s="100">
        <f t="shared" si="7"/>
        <v>-6198</v>
      </c>
      <c r="I28" s="139">
        <f t="shared" si="3"/>
        <v>-11.6</v>
      </c>
      <c r="J28" s="157"/>
      <c r="K28" s="201" t="s">
        <v>96</v>
      </c>
      <c r="L28" s="201"/>
      <c r="M28" s="12"/>
      <c r="N28" s="114">
        <f t="shared" si="8"/>
        <v>47320</v>
      </c>
      <c r="O28" s="126">
        <v>47320</v>
      </c>
      <c r="P28" s="100">
        <f t="shared" si="5"/>
        <v>0</v>
      </c>
      <c r="Q28" s="142">
        <f t="shared" si="6"/>
        <v>0</v>
      </c>
    </row>
    <row r="29" spans="2:17" ht="17.25" customHeight="1">
      <c r="B29" s="13"/>
      <c r="C29" s="201" t="s">
        <v>4</v>
      </c>
      <c r="D29" s="201"/>
      <c r="E29" s="12"/>
      <c r="F29" s="109">
        <v>18111407</v>
      </c>
      <c r="G29" s="173">
        <v>16779835</v>
      </c>
      <c r="H29" s="100">
        <f t="shared" si="7"/>
        <v>1331572</v>
      </c>
      <c r="I29" s="144">
        <f t="shared" si="3"/>
        <v>7.9</v>
      </c>
      <c r="J29" s="157"/>
      <c r="K29" s="201" t="s">
        <v>4</v>
      </c>
      <c r="L29" s="201"/>
      <c r="M29" s="12"/>
      <c r="N29" s="114">
        <f t="shared" si="8"/>
        <v>18111407</v>
      </c>
      <c r="O29" s="126">
        <v>18111407</v>
      </c>
      <c r="P29" s="100">
        <f t="shared" si="5"/>
        <v>0</v>
      </c>
      <c r="Q29" s="142">
        <f t="shared" si="6"/>
        <v>0</v>
      </c>
    </row>
    <row r="30" spans="2:17" ht="17.25" customHeight="1">
      <c r="B30" s="13"/>
      <c r="C30" s="201" t="s">
        <v>120</v>
      </c>
      <c r="D30" s="201"/>
      <c r="E30" s="12"/>
      <c r="F30" s="109">
        <v>12202486</v>
      </c>
      <c r="G30" s="173">
        <v>45615928</v>
      </c>
      <c r="H30" s="100">
        <f t="shared" si="7"/>
        <v>-33413442</v>
      </c>
      <c r="I30" s="139">
        <f t="shared" si="3"/>
        <v>-73.2</v>
      </c>
      <c r="J30" s="157"/>
      <c r="K30" s="201" t="s">
        <v>126</v>
      </c>
      <c r="L30" s="201"/>
      <c r="M30" s="12"/>
      <c r="N30" s="114">
        <f t="shared" si="8"/>
        <v>12202486</v>
      </c>
      <c r="O30" s="126">
        <v>12202486</v>
      </c>
      <c r="P30" s="100">
        <f t="shared" si="5"/>
        <v>0</v>
      </c>
      <c r="Q30" s="142">
        <f t="shared" si="6"/>
        <v>0</v>
      </c>
    </row>
    <row r="31" spans="2:17" ht="17.25" customHeight="1">
      <c r="B31" s="13"/>
      <c r="C31" s="201" t="s">
        <v>52</v>
      </c>
      <c r="D31" s="201"/>
      <c r="E31" s="16"/>
      <c r="F31" s="109">
        <f>SUM(F23:F30)</f>
        <v>965849130</v>
      </c>
      <c r="G31" s="173">
        <f>SUM(G23:G30)</f>
        <v>923092186</v>
      </c>
      <c r="H31" s="100">
        <f t="shared" si="7"/>
        <v>42756944</v>
      </c>
      <c r="I31" s="144">
        <f t="shared" si="3"/>
        <v>4.6</v>
      </c>
      <c r="J31" s="157"/>
      <c r="K31" s="201" t="s">
        <v>52</v>
      </c>
      <c r="L31" s="201"/>
      <c r="M31" s="16"/>
      <c r="N31" s="114">
        <f t="shared" si="8"/>
        <v>965849130</v>
      </c>
      <c r="O31" s="126">
        <f>SUM(O23:O30)</f>
        <v>965849130</v>
      </c>
      <c r="P31" s="100">
        <f t="shared" si="5"/>
        <v>0</v>
      </c>
      <c r="Q31" s="142">
        <f t="shared" si="6"/>
        <v>0</v>
      </c>
    </row>
    <row r="32" spans="2:17" ht="17.25" customHeight="1">
      <c r="B32" s="13"/>
      <c r="C32" s="201" t="s">
        <v>121</v>
      </c>
      <c r="D32" s="201"/>
      <c r="E32" s="16"/>
      <c r="F32" s="109">
        <v>2291155</v>
      </c>
      <c r="G32" s="183" t="s">
        <v>9</v>
      </c>
      <c r="H32" s="100">
        <f>F32-0</f>
        <v>2291155</v>
      </c>
      <c r="I32" s="144" t="s">
        <v>122</v>
      </c>
      <c r="J32" s="157"/>
      <c r="K32" s="201" t="s">
        <v>121</v>
      </c>
      <c r="L32" s="201"/>
      <c r="M32" s="16"/>
      <c r="N32" s="114">
        <f t="shared" si="8"/>
        <v>2291155</v>
      </c>
      <c r="O32" s="126">
        <v>2291155</v>
      </c>
      <c r="P32" s="100">
        <f>N32-O32</f>
        <v>0</v>
      </c>
      <c r="Q32" s="142">
        <f>ROUND(P32/O32*100,1)</f>
        <v>0</v>
      </c>
    </row>
    <row r="33" spans="2:17" ht="17.25" customHeight="1">
      <c r="B33" s="14" t="s">
        <v>80</v>
      </c>
      <c r="C33" s="201" t="s">
        <v>57</v>
      </c>
      <c r="D33" s="201"/>
      <c r="E33" s="16"/>
      <c r="F33" s="109">
        <v>4631535</v>
      </c>
      <c r="G33" s="173">
        <v>4586956</v>
      </c>
      <c r="H33" s="100">
        <f t="shared" si="7"/>
        <v>44579</v>
      </c>
      <c r="I33" s="144">
        <f t="shared" si="3"/>
        <v>1</v>
      </c>
      <c r="J33" s="158" t="s">
        <v>80</v>
      </c>
      <c r="K33" s="201" t="s">
        <v>57</v>
      </c>
      <c r="L33" s="201"/>
      <c r="M33" s="16"/>
      <c r="N33" s="114">
        <f t="shared" si="8"/>
        <v>4631535</v>
      </c>
      <c r="O33" s="126">
        <v>4631535</v>
      </c>
      <c r="P33" s="100">
        <f t="shared" si="5"/>
        <v>0</v>
      </c>
      <c r="Q33" s="142">
        <f aca="true" t="shared" si="9" ref="Q33:Q38">ROUND(P33/O33*100,1)</f>
        <v>0</v>
      </c>
    </row>
    <row r="34" spans="2:17" ht="17.25" customHeight="1">
      <c r="B34" s="13"/>
      <c r="C34" s="201" t="s">
        <v>58</v>
      </c>
      <c r="D34" s="201"/>
      <c r="E34" s="16"/>
      <c r="F34" s="109">
        <v>13046946</v>
      </c>
      <c r="G34" s="173">
        <v>13017427</v>
      </c>
      <c r="H34" s="100">
        <f t="shared" si="7"/>
        <v>29519</v>
      </c>
      <c r="I34" s="144">
        <f t="shared" si="3"/>
        <v>0.2</v>
      </c>
      <c r="J34" s="157"/>
      <c r="K34" s="201" t="s">
        <v>58</v>
      </c>
      <c r="L34" s="201"/>
      <c r="M34" s="16"/>
      <c r="N34" s="114">
        <f t="shared" si="8"/>
        <v>13046946</v>
      </c>
      <c r="O34" s="126">
        <v>13046946</v>
      </c>
      <c r="P34" s="100">
        <f t="shared" si="5"/>
        <v>0</v>
      </c>
      <c r="Q34" s="142">
        <f t="shared" si="9"/>
        <v>0</v>
      </c>
    </row>
    <row r="35" spans="2:17" ht="17.25" customHeight="1">
      <c r="B35" s="13"/>
      <c r="C35" s="201" t="s">
        <v>97</v>
      </c>
      <c r="D35" s="201"/>
      <c r="E35" s="16"/>
      <c r="F35" s="109">
        <v>813350</v>
      </c>
      <c r="G35" s="173">
        <v>804809</v>
      </c>
      <c r="H35" s="100">
        <f t="shared" si="7"/>
        <v>8541</v>
      </c>
      <c r="I35" s="139">
        <f t="shared" si="3"/>
        <v>1.1</v>
      </c>
      <c r="J35" s="157"/>
      <c r="K35" s="201" t="s">
        <v>97</v>
      </c>
      <c r="L35" s="201"/>
      <c r="M35" s="16"/>
      <c r="N35" s="114">
        <f t="shared" si="8"/>
        <v>813350</v>
      </c>
      <c r="O35" s="126">
        <v>813350</v>
      </c>
      <c r="P35" s="100">
        <f t="shared" si="5"/>
        <v>0</v>
      </c>
      <c r="Q35" s="142">
        <f t="shared" si="9"/>
        <v>0</v>
      </c>
    </row>
    <row r="36" spans="2:17" ht="17.25" customHeight="1">
      <c r="B36" s="13"/>
      <c r="C36" s="201" t="s">
        <v>115</v>
      </c>
      <c r="D36" s="201"/>
      <c r="E36" s="16"/>
      <c r="F36" s="184" t="s">
        <v>9</v>
      </c>
      <c r="G36" s="173">
        <v>40985114</v>
      </c>
      <c r="H36" s="100">
        <v>-40985114</v>
      </c>
      <c r="I36" s="139" t="s">
        <v>123</v>
      </c>
      <c r="J36" s="157"/>
      <c r="K36" s="201" t="s">
        <v>9</v>
      </c>
      <c r="L36" s="201"/>
      <c r="M36" s="16"/>
      <c r="N36" s="189" t="s">
        <v>9</v>
      </c>
      <c r="O36" s="189" t="s">
        <v>9</v>
      </c>
      <c r="P36" s="189" t="s">
        <v>9</v>
      </c>
      <c r="Q36" s="189" t="s">
        <v>9</v>
      </c>
    </row>
    <row r="37" spans="2:17" ht="17.25" customHeight="1">
      <c r="B37" s="13"/>
      <c r="C37" s="201" t="s">
        <v>5</v>
      </c>
      <c r="D37" s="201"/>
      <c r="E37" s="16"/>
      <c r="F37" s="109">
        <v>1602044</v>
      </c>
      <c r="G37" s="173">
        <v>1586776</v>
      </c>
      <c r="H37" s="100">
        <f t="shared" si="7"/>
        <v>15268</v>
      </c>
      <c r="I37" s="144">
        <f t="shared" si="3"/>
        <v>1</v>
      </c>
      <c r="J37" s="157"/>
      <c r="K37" s="201" t="s">
        <v>127</v>
      </c>
      <c r="L37" s="201"/>
      <c r="M37" s="16"/>
      <c r="N37" s="114">
        <f>F37</f>
        <v>1602044</v>
      </c>
      <c r="O37" s="114">
        <v>1602044</v>
      </c>
      <c r="P37" s="126">
        <f t="shared" si="5"/>
        <v>0</v>
      </c>
      <c r="Q37" s="142">
        <f t="shared" si="9"/>
        <v>0</v>
      </c>
    </row>
    <row r="38" spans="2:17" ht="17.25" customHeight="1">
      <c r="B38" s="13"/>
      <c r="C38" s="209" t="s">
        <v>60</v>
      </c>
      <c r="D38" s="210"/>
      <c r="E38" s="17"/>
      <c r="F38" s="109">
        <f>SUM(F31:F37)</f>
        <v>988234160</v>
      </c>
      <c r="G38" s="173">
        <f>SUM(G31:G37)</f>
        <v>984073268</v>
      </c>
      <c r="H38" s="100">
        <f t="shared" si="7"/>
        <v>4160892</v>
      </c>
      <c r="I38" s="144">
        <f>ROUND(H38/G38*100,1)</f>
        <v>0.4</v>
      </c>
      <c r="J38" s="157"/>
      <c r="K38" s="209" t="s">
        <v>60</v>
      </c>
      <c r="L38" s="210"/>
      <c r="M38" s="17"/>
      <c r="N38" s="114">
        <f>SUM(N31:N37)</f>
        <v>988234160</v>
      </c>
      <c r="O38" s="126">
        <f>SUM(O31:O37)</f>
        <v>988234160</v>
      </c>
      <c r="P38" s="100">
        <f t="shared" si="5"/>
        <v>0</v>
      </c>
      <c r="Q38" s="142">
        <f t="shared" si="9"/>
        <v>0</v>
      </c>
    </row>
    <row r="39" spans="2:17" ht="17.25" customHeight="1">
      <c r="B39" s="188"/>
      <c r="C39" s="207" t="s">
        <v>6</v>
      </c>
      <c r="D39" s="208"/>
      <c r="E39" s="27"/>
      <c r="F39" s="184" t="s">
        <v>9</v>
      </c>
      <c r="G39" s="173">
        <v>16909882</v>
      </c>
      <c r="H39" s="100">
        <v>-16909882</v>
      </c>
      <c r="I39" s="144" t="s">
        <v>123</v>
      </c>
      <c r="J39" s="157"/>
      <c r="K39" s="206" t="s">
        <v>9</v>
      </c>
      <c r="L39" s="201"/>
      <c r="M39" s="16"/>
      <c r="N39" s="198" t="s">
        <v>9</v>
      </c>
      <c r="O39" s="198" t="s">
        <v>9</v>
      </c>
      <c r="P39" s="198" t="s">
        <v>9</v>
      </c>
      <c r="Q39" s="198" t="s">
        <v>9</v>
      </c>
    </row>
    <row r="40" spans="2:17" ht="17.25" customHeight="1">
      <c r="B40" s="191"/>
      <c r="C40" s="202" t="s">
        <v>124</v>
      </c>
      <c r="D40" s="203"/>
      <c r="E40" s="186"/>
      <c r="F40" s="187">
        <v>-3451808</v>
      </c>
      <c r="G40" s="192" t="s">
        <v>9</v>
      </c>
      <c r="H40" s="185">
        <v>-3451808</v>
      </c>
      <c r="I40" s="189" t="s">
        <v>9</v>
      </c>
      <c r="J40" s="191"/>
      <c r="K40" s="204" t="s">
        <v>128</v>
      </c>
      <c r="L40" s="205"/>
      <c r="M40" s="194"/>
      <c r="N40" s="195">
        <f>F40</f>
        <v>-3451808</v>
      </c>
      <c r="O40" s="196">
        <v>-3451808</v>
      </c>
      <c r="P40" s="193">
        <f>N40-O40</f>
        <v>0</v>
      </c>
      <c r="Q40" s="197">
        <f>ROUND(P40/O40*100,1)</f>
        <v>0</v>
      </c>
    </row>
    <row r="41" spans="2:17" ht="17.25" customHeight="1">
      <c r="B41" s="65" t="s">
        <v>99</v>
      </c>
      <c r="C41" s="66"/>
      <c r="D41" s="67"/>
      <c r="E41" s="68"/>
      <c r="F41" s="110">
        <f>F42+F43</f>
        <v>1900072184</v>
      </c>
      <c r="G41" s="174">
        <f>G42+G43</f>
        <v>1823785442</v>
      </c>
      <c r="H41" s="67">
        <f>F41-G41</f>
        <v>76286742</v>
      </c>
      <c r="I41" s="145">
        <f>ROUND(H41/G41*100,1)</f>
        <v>4.2</v>
      </c>
      <c r="J41" s="159" t="s">
        <v>129</v>
      </c>
      <c r="K41" s="20"/>
      <c r="L41" s="21"/>
      <c r="M41" s="9"/>
      <c r="N41" s="149">
        <f>F41</f>
        <v>1900072184</v>
      </c>
      <c r="O41" s="151">
        <f>O42+O43</f>
        <v>1915249486</v>
      </c>
      <c r="P41" s="21">
        <f>N41-O41</f>
        <v>-15177302</v>
      </c>
      <c r="Q41" s="136">
        <f>ROUND(P41/O41*100,1)</f>
        <v>-0.8</v>
      </c>
    </row>
    <row r="42" spans="2:17" ht="17.25" customHeight="1">
      <c r="B42" s="64" t="s">
        <v>81</v>
      </c>
      <c r="C42" s="206" t="s">
        <v>55</v>
      </c>
      <c r="D42" s="201"/>
      <c r="E42" s="12"/>
      <c r="F42" s="111">
        <v>1623422580</v>
      </c>
      <c r="G42" s="175">
        <v>1541883090</v>
      </c>
      <c r="H42" s="100">
        <f>F42-G42</f>
        <v>81539490</v>
      </c>
      <c r="I42" s="142">
        <f>ROUND(H42/G42*100,1)</f>
        <v>5.3</v>
      </c>
      <c r="J42" s="64" t="s">
        <v>81</v>
      </c>
      <c r="K42" s="206" t="s">
        <v>55</v>
      </c>
      <c r="L42" s="201"/>
      <c r="M42" s="12"/>
      <c r="N42" s="62">
        <f aca="true" t="shared" si="10" ref="N42:N49">F42</f>
        <v>1623422580</v>
      </c>
      <c r="O42" s="120">
        <v>1634687740</v>
      </c>
      <c r="P42" s="100">
        <f>N42-O42</f>
        <v>-11265160</v>
      </c>
      <c r="Q42" s="142">
        <f>ROUND(P42/O42*100,1)</f>
        <v>-0.7</v>
      </c>
    </row>
    <row r="43" spans="2:17" ht="17.25" customHeight="1">
      <c r="B43" s="69" t="s">
        <v>82</v>
      </c>
      <c r="C43" s="202" t="s">
        <v>56</v>
      </c>
      <c r="D43" s="203"/>
      <c r="E43" s="70"/>
      <c r="F43" s="112">
        <v>276649604</v>
      </c>
      <c r="G43" s="176">
        <v>281902352</v>
      </c>
      <c r="H43" s="131">
        <f>F43-G43</f>
        <v>-5252748</v>
      </c>
      <c r="I43" s="146">
        <f>ROUND(H43/G43*100,1)</f>
        <v>-1.9</v>
      </c>
      <c r="J43" s="160" t="s">
        <v>82</v>
      </c>
      <c r="K43" s="213" t="s">
        <v>56</v>
      </c>
      <c r="L43" s="214"/>
      <c r="M43" s="22"/>
      <c r="N43" s="150">
        <f t="shared" si="10"/>
        <v>276649604</v>
      </c>
      <c r="O43" s="152">
        <v>280561746</v>
      </c>
      <c r="P43" s="134">
        <f>N43-O43</f>
        <v>-3912142</v>
      </c>
      <c r="Q43" s="155">
        <f>ROUND(P43/O43*100,1)</f>
        <v>-1.4</v>
      </c>
    </row>
    <row r="44" spans="2:17" ht="17.25" customHeight="1">
      <c r="B44" s="19" t="s">
        <v>100</v>
      </c>
      <c r="C44" s="20"/>
      <c r="D44" s="20"/>
      <c r="E44" s="23"/>
      <c r="F44" s="108">
        <f>F41-F18</f>
        <v>915289832</v>
      </c>
      <c r="G44" s="172">
        <f>G41-G18</f>
        <v>822802292</v>
      </c>
      <c r="H44" s="132" t="s">
        <v>9</v>
      </c>
      <c r="I44" s="147" t="s">
        <v>9</v>
      </c>
      <c r="J44" s="159" t="s">
        <v>100</v>
      </c>
      <c r="K44" s="20"/>
      <c r="L44" s="20"/>
      <c r="M44" s="23"/>
      <c r="N44" s="149">
        <f t="shared" si="10"/>
        <v>915289832</v>
      </c>
      <c r="O44" s="151">
        <f>O41-O18</f>
        <v>930467134</v>
      </c>
      <c r="P44" s="147" t="s">
        <v>9</v>
      </c>
      <c r="Q44" s="147" t="s">
        <v>9</v>
      </c>
    </row>
    <row r="45" spans="2:17" ht="17.25" customHeight="1">
      <c r="B45" s="211" t="s">
        <v>83</v>
      </c>
      <c r="C45" s="206" t="s">
        <v>101</v>
      </c>
      <c r="D45" s="201"/>
      <c r="E45" s="16"/>
      <c r="F45" s="181">
        <v>920763969</v>
      </c>
      <c r="G45" s="175">
        <v>847652282</v>
      </c>
      <c r="H45" s="100">
        <f>F45-G45</f>
        <v>73111687</v>
      </c>
      <c r="I45" s="142">
        <f>ROUND(H45/G45*100,1)</f>
        <v>8.6</v>
      </c>
      <c r="J45" s="229" t="s">
        <v>83</v>
      </c>
      <c r="K45" s="206" t="s">
        <v>101</v>
      </c>
      <c r="L45" s="201"/>
      <c r="M45" s="16"/>
      <c r="N45" s="62">
        <f t="shared" si="10"/>
        <v>920763969</v>
      </c>
      <c r="O45" s="153" t="s">
        <v>9</v>
      </c>
      <c r="P45" s="99" t="s">
        <v>9</v>
      </c>
      <c r="Q45" s="153" t="s">
        <v>9</v>
      </c>
    </row>
    <row r="46" spans="2:17" ht="17.25" customHeight="1">
      <c r="B46" s="212"/>
      <c r="C46" s="213" t="s">
        <v>102</v>
      </c>
      <c r="D46" s="214"/>
      <c r="E46" s="18"/>
      <c r="F46" s="182">
        <v>5474137</v>
      </c>
      <c r="G46" s="177">
        <v>24849990</v>
      </c>
      <c r="H46" s="190">
        <f>F46-G46</f>
        <v>-19375853</v>
      </c>
      <c r="I46" s="146">
        <f>ROUND(H46/G46*100,1)</f>
        <v>-78</v>
      </c>
      <c r="J46" s="230"/>
      <c r="K46" s="213" t="s">
        <v>102</v>
      </c>
      <c r="L46" s="214"/>
      <c r="M46" s="18"/>
      <c r="N46" s="150">
        <f t="shared" si="10"/>
        <v>5474137</v>
      </c>
      <c r="O46" s="154" t="s">
        <v>9</v>
      </c>
      <c r="P46" s="133" t="s">
        <v>9</v>
      </c>
      <c r="Q46" s="148" t="s">
        <v>9</v>
      </c>
    </row>
    <row r="47" spans="2:17" ht="17.25" customHeight="1">
      <c r="B47" s="215" t="s">
        <v>106</v>
      </c>
      <c r="C47" s="216" t="s">
        <v>61</v>
      </c>
      <c r="D47" s="217"/>
      <c r="E47" s="24"/>
      <c r="F47" s="113">
        <f>F45</f>
        <v>920763969</v>
      </c>
      <c r="G47" s="178">
        <f>G45</f>
        <v>847652282</v>
      </c>
      <c r="H47" s="21">
        <f>F47-G47</f>
        <v>73111687</v>
      </c>
      <c r="I47" s="136">
        <f>ROUND(H47/G47*100,1)</f>
        <v>8.6</v>
      </c>
      <c r="J47" s="226" t="s">
        <v>106</v>
      </c>
      <c r="K47" s="216" t="s">
        <v>61</v>
      </c>
      <c r="L47" s="217"/>
      <c r="M47" s="24"/>
      <c r="N47" s="113">
        <f t="shared" si="10"/>
        <v>920763969</v>
      </c>
      <c r="O47" s="125">
        <f>O44</f>
        <v>930467134</v>
      </c>
      <c r="P47" s="21">
        <f>N47-O47</f>
        <v>-9703165</v>
      </c>
      <c r="Q47" s="136">
        <f>ROUND(P47/O47*100,1)</f>
        <v>-1</v>
      </c>
    </row>
    <row r="48" spans="2:17" ht="17.25" customHeight="1">
      <c r="B48" s="199"/>
      <c r="C48" s="206" t="s">
        <v>62</v>
      </c>
      <c r="D48" s="201"/>
      <c r="E48" s="16"/>
      <c r="F48" s="114">
        <f>F17</f>
        <v>48971954</v>
      </c>
      <c r="G48" s="179">
        <f>G17</f>
        <v>17382522</v>
      </c>
      <c r="H48" s="100">
        <f>F48-G48</f>
        <v>31589432</v>
      </c>
      <c r="I48" s="142">
        <f>ROUND(H48/G48*100,1)</f>
        <v>181.7</v>
      </c>
      <c r="J48" s="227"/>
      <c r="K48" s="206" t="s">
        <v>62</v>
      </c>
      <c r="L48" s="201"/>
      <c r="M48" s="16"/>
      <c r="N48" s="114">
        <f t="shared" si="10"/>
        <v>48971954</v>
      </c>
      <c r="O48" s="126">
        <f>O17</f>
        <v>48971954</v>
      </c>
      <c r="P48" s="100">
        <f>N48-O48</f>
        <v>0</v>
      </c>
      <c r="Q48" s="142">
        <f>ROUND(P48/O48*100,1)</f>
        <v>0</v>
      </c>
    </row>
    <row r="49" spans="2:17" ht="17.25" customHeight="1">
      <c r="B49" s="200"/>
      <c r="C49" s="213" t="s">
        <v>84</v>
      </c>
      <c r="D49" s="214"/>
      <c r="E49" s="18"/>
      <c r="F49" s="115">
        <f>F47+F48</f>
        <v>969735923</v>
      </c>
      <c r="G49" s="180">
        <f>G47+G48</f>
        <v>865034804</v>
      </c>
      <c r="H49" s="134">
        <f>F49-G49</f>
        <v>104701119</v>
      </c>
      <c r="I49" s="146">
        <f>ROUND(H49/G49*100,1)</f>
        <v>12.1</v>
      </c>
      <c r="J49" s="228"/>
      <c r="K49" s="213" t="s">
        <v>84</v>
      </c>
      <c r="L49" s="214"/>
      <c r="M49" s="18"/>
      <c r="N49" s="115">
        <f t="shared" si="10"/>
        <v>969735923</v>
      </c>
      <c r="O49" s="127">
        <f>O47+O48</f>
        <v>979439088</v>
      </c>
      <c r="P49" s="134">
        <f>N49-O49</f>
        <v>-9703165</v>
      </c>
      <c r="Q49" s="146">
        <f>ROUND(P49/O49*100,1)</f>
        <v>-1</v>
      </c>
    </row>
    <row r="50" ht="22.5" customHeight="1"/>
    <row r="51" spans="2:17" ht="18" customHeight="1">
      <c r="B51" s="30"/>
      <c r="C51" s="28"/>
      <c r="D51" s="29"/>
      <c r="E51" s="29"/>
      <c r="F51" s="30"/>
      <c r="G51" s="30"/>
      <c r="H51" s="30"/>
      <c r="I51" s="30"/>
      <c r="J51" s="30"/>
      <c r="K51" s="28"/>
      <c r="L51" s="29"/>
      <c r="M51" s="29"/>
      <c r="N51" s="30"/>
      <c r="O51" s="30"/>
      <c r="P51" s="30"/>
      <c r="Q51" s="30"/>
    </row>
    <row r="52" spans="2:17" ht="18" customHeight="1">
      <c r="B52" s="30"/>
      <c r="C52" s="28"/>
      <c r="D52" s="29"/>
      <c r="E52" s="29"/>
      <c r="F52" s="30"/>
      <c r="G52" s="30"/>
      <c r="H52" s="30"/>
      <c r="I52" s="30"/>
      <c r="J52" s="30"/>
      <c r="K52" s="28"/>
      <c r="L52" s="29"/>
      <c r="M52" s="29"/>
      <c r="N52" s="30"/>
      <c r="O52" s="30"/>
      <c r="P52" s="30"/>
      <c r="Q52" s="30"/>
    </row>
  </sheetData>
  <mergeCells count="72">
    <mergeCell ref="K19:K23"/>
    <mergeCell ref="K24:L24"/>
    <mergeCell ref="K6:K11"/>
    <mergeCell ref="K12:L12"/>
    <mergeCell ref="K14:L14"/>
    <mergeCell ref="K15:L15"/>
    <mergeCell ref="K16:K17"/>
    <mergeCell ref="K13:L13"/>
    <mergeCell ref="K27:L27"/>
    <mergeCell ref="B6:B17"/>
    <mergeCell ref="C16:C17"/>
    <mergeCell ref="C6:C11"/>
    <mergeCell ref="C15:D15"/>
    <mergeCell ref="C12:D12"/>
    <mergeCell ref="C13:D13"/>
    <mergeCell ref="C14:D14"/>
    <mergeCell ref="J6:J17"/>
    <mergeCell ref="J18:L18"/>
    <mergeCell ref="K42:L42"/>
    <mergeCell ref="K43:L43"/>
    <mergeCell ref="K29:L29"/>
    <mergeCell ref="C19:C23"/>
    <mergeCell ref="C26:D26"/>
    <mergeCell ref="C24:D24"/>
    <mergeCell ref="K25:L25"/>
    <mergeCell ref="K26:L26"/>
    <mergeCell ref="C25:D25"/>
    <mergeCell ref="C27:D27"/>
    <mergeCell ref="K49:L49"/>
    <mergeCell ref="J47:J49"/>
    <mergeCell ref="K47:L47"/>
    <mergeCell ref="J45:J46"/>
    <mergeCell ref="K45:L45"/>
    <mergeCell ref="K46:L46"/>
    <mergeCell ref="K48:L48"/>
    <mergeCell ref="C43:D43"/>
    <mergeCell ref="C42:D42"/>
    <mergeCell ref="J4:L5"/>
    <mergeCell ref="C31:D31"/>
    <mergeCell ref="C33:D33"/>
    <mergeCell ref="C34:D34"/>
    <mergeCell ref="B4:D5"/>
    <mergeCell ref="B18:D18"/>
    <mergeCell ref="K30:L30"/>
    <mergeCell ref="K37:L37"/>
    <mergeCell ref="C30:D30"/>
    <mergeCell ref="C28:D28"/>
    <mergeCell ref="K36:L36"/>
    <mergeCell ref="C36:D36"/>
    <mergeCell ref="C29:D29"/>
    <mergeCell ref="K34:L34"/>
    <mergeCell ref="K33:L33"/>
    <mergeCell ref="K31:L31"/>
    <mergeCell ref="K35:L35"/>
    <mergeCell ref="K28:L28"/>
    <mergeCell ref="B45:B46"/>
    <mergeCell ref="C46:D46"/>
    <mergeCell ref="B47:B49"/>
    <mergeCell ref="C47:D47"/>
    <mergeCell ref="C48:D48"/>
    <mergeCell ref="C49:D49"/>
    <mergeCell ref="C45:D45"/>
    <mergeCell ref="C32:D32"/>
    <mergeCell ref="C40:D40"/>
    <mergeCell ref="K32:L32"/>
    <mergeCell ref="K40:L40"/>
    <mergeCell ref="K39:L39"/>
    <mergeCell ref="C39:D39"/>
    <mergeCell ref="C37:D37"/>
    <mergeCell ref="C35:D35"/>
    <mergeCell ref="C38:D38"/>
    <mergeCell ref="K38:L38"/>
  </mergeCell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4"/>
  <colBreaks count="1" manualBreakCount="1">
    <brk id="9" min="1" max="4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75390625" style="1" customWidth="1"/>
    <col min="2" max="3" width="25.625" style="34" customWidth="1"/>
    <col min="4" max="5" width="25.625" style="1" customWidth="1"/>
    <col min="6" max="6" width="25.625" style="34" customWidth="1"/>
    <col min="7" max="7" width="5.125" style="32" customWidth="1"/>
    <col min="8" max="8" width="15.00390625" style="1" customWidth="1"/>
    <col min="9" max="16384" width="8.00390625" style="1" customWidth="1"/>
  </cols>
  <sheetData>
    <row r="1" spans="1:6" ht="20.25" customHeight="1">
      <c r="A1" s="59" t="s">
        <v>131</v>
      </c>
      <c r="B1" s="31"/>
      <c r="C1" s="31"/>
      <c r="F1" s="31"/>
    </row>
    <row r="2" spans="1:8" ht="20.25" customHeight="1">
      <c r="A2" s="33"/>
      <c r="B2" s="33"/>
      <c r="C2" s="33"/>
      <c r="D2" s="34"/>
      <c r="E2" s="34"/>
      <c r="F2" s="33"/>
      <c r="G2" s="35" t="s">
        <v>10</v>
      </c>
      <c r="H2" s="31"/>
    </row>
    <row r="3" spans="1:8" ht="20.25" customHeight="1">
      <c r="A3" s="87"/>
      <c r="B3" s="254" t="s">
        <v>53</v>
      </c>
      <c r="C3" s="256" t="s">
        <v>54</v>
      </c>
      <c r="D3" s="71" t="s">
        <v>7</v>
      </c>
      <c r="E3" s="36" t="s">
        <v>8</v>
      </c>
      <c r="F3" s="63"/>
      <c r="G3" s="37"/>
      <c r="H3" s="31"/>
    </row>
    <row r="4" spans="1:7" ht="13.5" customHeight="1">
      <c r="A4" s="88" t="s">
        <v>11</v>
      </c>
      <c r="B4" s="255"/>
      <c r="C4" s="257"/>
      <c r="D4" s="38"/>
      <c r="E4" s="38"/>
      <c r="F4" s="252" t="s">
        <v>107</v>
      </c>
      <c r="G4" s="39"/>
    </row>
    <row r="5" spans="1:8" ht="14.25" customHeight="1">
      <c r="A5" s="89"/>
      <c r="B5" s="40" t="s">
        <v>1</v>
      </c>
      <c r="C5" s="41" t="s">
        <v>2</v>
      </c>
      <c r="D5" s="42" t="s">
        <v>55</v>
      </c>
      <c r="E5" s="42" t="s">
        <v>56</v>
      </c>
      <c r="F5" s="253"/>
      <c r="G5" s="43"/>
      <c r="H5" s="31"/>
    </row>
    <row r="6" spans="1:7" ht="12" customHeight="1">
      <c r="A6" s="90"/>
      <c r="B6" s="44"/>
      <c r="C6" s="45"/>
      <c r="D6" s="45"/>
      <c r="E6" s="45"/>
      <c r="F6" s="46" t="s">
        <v>86</v>
      </c>
      <c r="G6" s="39"/>
    </row>
    <row r="7" spans="1:8" ht="22.5" customHeight="1">
      <c r="A7" s="91" t="s">
        <v>12</v>
      </c>
      <c r="B7" s="74">
        <v>21030703</v>
      </c>
      <c r="C7" s="75">
        <f>+D7+E7</f>
        <v>26225348</v>
      </c>
      <c r="D7" s="75">
        <v>20439112</v>
      </c>
      <c r="E7" s="75">
        <v>5786236</v>
      </c>
      <c r="F7" s="47">
        <f>C7-B7</f>
        <v>5194645</v>
      </c>
      <c r="G7" s="48" t="s">
        <v>13</v>
      </c>
      <c r="H7" s="31"/>
    </row>
    <row r="8" spans="1:8" ht="22.5" customHeight="1">
      <c r="A8" s="92" t="s">
        <v>14</v>
      </c>
      <c r="B8" s="76">
        <v>24621982</v>
      </c>
      <c r="C8" s="78">
        <f aca="true" t="shared" si="0" ref="C8:C29">+D8+E8</f>
        <v>36594538</v>
      </c>
      <c r="D8" s="80">
        <v>29771431</v>
      </c>
      <c r="E8" s="81">
        <v>6823107</v>
      </c>
      <c r="F8" s="79">
        <f aca="true" t="shared" si="1" ref="F8:F29">C8-B8</f>
        <v>11972556</v>
      </c>
      <c r="G8" s="50" t="s">
        <v>15</v>
      </c>
      <c r="H8" s="31"/>
    </row>
    <row r="9" spans="1:8" ht="22.5" customHeight="1">
      <c r="A9" s="92" t="s">
        <v>16</v>
      </c>
      <c r="B9" s="76">
        <v>57772751</v>
      </c>
      <c r="C9" s="77">
        <f t="shared" si="0"/>
        <v>52298614</v>
      </c>
      <c r="D9" s="80">
        <v>43685155</v>
      </c>
      <c r="E9" s="81">
        <v>8613459</v>
      </c>
      <c r="F9" s="49" t="s">
        <v>111</v>
      </c>
      <c r="G9" s="50" t="s">
        <v>16</v>
      </c>
      <c r="H9" s="31"/>
    </row>
    <row r="10" spans="1:8" ht="22.5" customHeight="1">
      <c r="A10" s="93" t="s">
        <v>17</v>
      </c>
      <c r="B10" s="76">
        <v>43822488</v>
      </c>
      <c r="C10" s="77">
        <f t="shared" si="0"/>
        <v>69740431</v>
      </c>
      <c r="D10" s="80">
        <v>60348285</v>
      </c>
      <c r="E10" s="81">
        <v>9392146</v>
      </c>
      <c r="F10" s="49">
        <f t="shared" si="1"/>
        <v>25917943</v>
      </c>
      <c r="G10" s="50" t="s">
        <v>18</v>
      </c>
      <c r="H10" s="31"/>
    </row>
    <row r="11" spans="1:8" ht="22.5" customHeight="1">
      <c r="A11" s="94" t="s">
        <v>19</v>
      </c>
      <c r="B11" s="76">
        <v>28005485</v>
      </c>
      <c r="C11" s="77">
        <f t="shared" si="0"/>
        <v>48194453</v>
      </c>
      <c r="D11" s="80">
        <v>42090859</v>
      </c>
      <c r="E11" s="81">
        <v>6103594</v>
      </c>
      <c r="F11" s="49">
        <f t="shared" si="1"/>
        <v>20188968</v>
      </c>
      <c r="G11" s="50" t="s">
        <v>20</v>
      </c>
      <c r="H11" s="31"/>
    </row>
    <row r="12" spans="1:8" ht="22.5" customHeight="1">
      <c r="A12" s="95" t="s">
        <v>21</v>
      </c>
      <c r="B12" s="76">
        <v>20477214</v>
      </c>
      <c r="C12" s="82">
        <f t="shared" si="0"/>
        <v>49341854</v>
      </c>
      <c r="D12" s="80">
        <v>42689242</v>
      </c>
      <c r="E12" s="81">
        <v>6652612</v>
      </c>
      <c r="F12" s="49">
        <f t="shared" si="1"/>
        <v>28864640</v>
      </c>
      <c r="G12" s="50" t="s">
        <v>22</v>
      </c>
      <c r="H12" s="31"/>
    </row>
    <row r="13" spans="1:8" ht="22.5" customHeight="1">
      <c r="A13" s="96" t="s">
        <v>23</v>
      </c>
      <c r="B13" s="76">
        <v>21246708</v>
      </c>
      <c r="C13" s="82">
        <f t="shared" si="0"/>
        <v>57775768</v>
      </c>
      <c r="D13" s="80">
        <v>50062343</v>
      </c>
      <c r="E13" s="81">
        <v>7713425</v>
      </c>
      <c r="F13" s="83">
        <f t="shared" si="1"/>
        <v>36529060</v>
      </c>
      <c r="G13" s="50" t="s">
        <v>24</v>
      </c>
      <c r="H13" s="31"/>
    </row>
    <row r="14" spans="1:8" ht="22.5" customHeight="1">
      <c r="A14" s="92" t="s">
        <v>25</v>
      </c>
      <c r="B14" s="76">
        <v>40942009</v>
      </c>
      <c r="C14" s="77">
        <f t="shared" si="0"/>
        <v>90284649</v>
      </c>
      <c r="D14" s="80">
        <v>78643083</v>
      </c>
      <c r="E14" s="81">
        <v>11641566</v>
      </c>
      <c r="F14" s="73">
        <f t="shared" si="1"/>
        <v>49342640</v>
      </c>
      <c r="G14" s="50" t="s">
        <v>26</v>
      </c>
      <c r="H14" s="31"/>
    </row>
    <row r="15" spans="1:8" ht="22.5" customHeight="1">
      <c r="A15" s="93" t="s">
        <v>27</v>
      </c>
      <c r="B15" s="76">
        <v>41136742</v>
      </c>
      <c r="C15" s="77">
        <f t="shared" si="0"/>
        <v>79962425</v>
      </c>
      <c r="D15" s="80">
        <v>68985345</v>
      </c>
      <c r="E15" s="81">
        <v>10977080</v>
      </c>
      <c r="F15" s="49">
        <f t="shared" si="1"/>
        <v>38825683</v>
      </c>
      <c r="G15" s="50" t="s">
        <v>28</v>
      </c>
      <c r="H15" s="31"/>
    </row>
    <row r="16" spans="1:8" ht="22.5" customHeight="1">
      <c r="A16" s="95" t="s">
        <v>29</v>
      </c>
      <c r="B16" s="76">
        <v>39138488</v>
      </c>
      <c r="C16" s="82">
        <f t="shared" si="0"/>
        <v>58510226</v>
      </c>
      <c r="D16" s="80">
        <v>49573719</v>
      </c>
      <c r="E16" s="81">
        <v>8936507</v>
      </c>
      <c r="F16" s="49">
        <f t="shared" si="1"/>
        <v>19371738</v>
      </c>
      <c r="G16" s="50" t="s">
        <v>30</v>
      </c>
      <c r="H16" s="31"/>
    </row>
    <row r="17" spans="1:8" ht="22.5" customHeight="1">
      <c r="A17" s="92" t="s">
        <v>31</v>
      </c>
      <c r="B17" s="76">
        <v>74923671</v>
      </c>
      <c r="C17" s="77">
        <f t="shared" si="0"/>
        <v>143839535</v>
      </c>
      <c r="D17" s="80">
        <v>123621079</v>
      </c>
      <c r="E17" s="81">
        <v>20218456</v>
      </c>
      <c r="F17" s="49">
        <f t="shared" si="1"/>
        <v>68915864</v>
      </c>
      <c r="G17" s="50" t="s">
        <v>32</v>
      </c>
      <c r="H17" s="31"/>
    </row>
    <row r="18" spans="1:8" ht="22.5" customHeight="1">
      <c r="A18" s="92" t="s">
        <v>33</v>
      </c>
      <c r="B18" s="76">
        <v>108741502</v>
      </c>
      <c r="C18" s="77">
        <f t="shared" si="0"/>
        <v>150264195</v>
      </c>
      <c r="D18" s="80">
        <v>124034875</v>
      </c>
      <c r="E18" s="81">
        <v>26229320</v>
      </c>
      <c r="F18" s="49">
        <f t="shared" si="1"/>
        <v>41522693</v>
      </c>
      <c r="G18" s="50" t="s">
        <v>34</v>
      </c>
      <c r="H18" s="31"/>
    </row>
    <row r="19" spans="1:8" ht="22.5" customHeight="1">
      <c r="A19" s="88" t="s">
        <v>35</v>
      </c>
      <c r="B19" s="76">
        <v>45079315</v>
      </c>
      <c r="C19" s="84">
        <f t="shared" si="0"/>
        <v>48383106</v>
      </c>
      <c r="D19" s="80">
        <v>42071281</v>
      </c>
      <c r="E19" s="81">
        <v>6311825</v>
      </c>
      <c r="F19" s="49">
        <f t="shared" si="1"/>
        <v>3303791</v>
      </c>
      <c r="G19" s="50" t="s">
        <v>36</v>
      </c>
      <c r="H19" s="31"/>
    </row>
    <row r="20" spans="1:8" ht="22.5" customHeight="1">
      <c r="A20" s="92" t="s">
        <v>37</v>
      </c>
      <c r="B20" s="76">
        <v>32076431</v>
      </c>
      <c r="C20" s="77">
        <f t="shared" si="0"/>
        <v>64898065</v>
      </c>
      <c r="D20" s="80">
        <v>56248692</v>
      </c>
      <c r="E20" s="81">
        <v>8649373</v>
      </c>
      <c r="F20" s="79">
        <f t="shared" si="1"/>
        <v>32821634</v>
      </c>
      <c r="G20" s="50" t="s">
        <v>15</v>
      </c>
      <c r="H20" s="31"/>
    </row>
    <row r="21" spans="1:8" ht="22.5" customHeight="1">
      <c r="A21" s="93" t="s">
        <v>38</v>
      </c>
      <c r="B21" s="76">
        <v>64495217</v>
      </c>
      <c r="C21" s="77">
        <f t="shared" si="0"/>
        <v>101100270</v>
      </c>
      <c r="D21" s="80">
        <v>85976505</v>
      </c>
      <c r="E21" s="81">
        <v>15123765</v>
      </c>
      <c r="F21" s="49">
        <f t="shared" si="1"/>
        <v>36605053</v>
      </c>
      <c r="G21" s="50" t="s">
        <v>39</v>
      </c>
      <c r="H21" s="31"/>
    </row>
    <row r="22" spans="1:8" ht="22.5" customHeight="1">
      <c r="A22" s="95" t="s">
        <v>40</v>
      </c>
      <c r="B22" s="76">
        <v>28820719</v>
      </c>
      <c r="C22" s="82">
        <f t="shared" si="0"/>
        <v>58107930</v>
      </c>
      <c r="D22" s="80">
        <v>49655145</v>
      </c>
      <c r="E22" s="81">
        <v>8452785</v>
      </c>
      <c r="F22" s="49">
        <f t="shared" si="1"/>
        <v>29287211</v>
      </c>
      <c r="G22" s="50" t="s">
        <v>41</v>
      </c>
      <c r="H22" s="31"/>
    </row>
    <row r="23" spans="1:8" ht="22.5" customHeight="1">
      <c r="A23" s="88" t="s">
        <v>42</v>
      </c>
      <c r="B23" s="76">
        <v>28311052</v>
      </c>
      <c r="C23" s="85">
        <f t="shared" si="0"/>
        <v>76108569</v>
      </c>
      <c r="D23" s="80">
        <v>66242082</v>
      </c>
      <c r="E23" s="81">
        <v>9866487</v>
      </c>
      <c r="F23" s="49">
        <f t="shared" si="1"/>
        <v>47797517</v>
      </c>
      <c r="G23" s="50" t="s">
        <v>42</v>
      </c>
      <c r="H23" s="31"/>
    </row>
    <row r="24" spans="1:8" ht="22.5" customHeight="1">
      <c r="A24" s="92" t="s">
        <v>43</v>
      </c>
      <c r="B24" s="76">
        <v>15643445</v>
      </c>
      <c r="C24" s="77">
        <f t="shared" si="0"/>
        <v>51434032</v>
      </c>
      <c r="D24" s="80">
        <v>44827246</v>
      </c>
      <c r="E24" s="81">
        <v>6606786</v>
      </c>
      <c r="F24" s="79">
        <f t="shared" si="1"/>
        <v>35790587</v>
      </c>
      <c r="G24" s="50" t="s">
        <v>44</v>
      </c>
      <c r="H24" s="31"/>
    </row>
    <row r="25" spans="1:8" ht="22.5" customHeight="1">
      <c r="A25" s="92" t="s">
        <v>45</v>
      </c>
      <c r="B25" s="76">
        <v>46400320</v>
      </c>
      <c r="C25" s="77">
        <f t="shared" si="0"/>
        <v>109856534</v>
      </c>
      <c r="D25" s="80">
        <v>94687986</v>
      </c>
      <c r="E25" s="81">
        <v>15168548</v>
      </c>
      <c r="F25" s="79">
        <f t="shared" si="1"/>
        <v>63456214</v>
      </c>
      <c r="G25" s="50" t="s">
        <v>46</v>
      </c>
      <c r="H25" s="31"/>
    </row>
    <row r="26" spans="1:8" ht="22.5" customHeight="1">
      <c r="A26" s="92" t="s">
        <v>47</v>
      </c>
      <c r="B26" s="76">
        <v>64757813</v>
      </c>
      <c r="C26" s="77">
        <f t="shared" si="0"/>
        <v>140217561</v>
      </c>
      <c r="D26" s="80">
        <v>118280824</v>
      </c>
      <c r="E26" s="81">
        <v>21936737</v>
      </c>
      <c r="F26" s="49">
        <f t="shared" si="1"/>
        <v>75459748</v>
      </c>
      <c r="G26" s="50" t="s">
        <v>48</v>
      </c>
      <c r="H26" s="31"/>
    </row>
    <row r="27" spans="1:8" ht="22.5" customHeight="1">
      <c r="A27" s="92" t="s">
        <v>49</v>
      </c>
      <c r="B27" s="76">
        <v>48551300</v>
      </c>
      <c r="C27" s="77">
        <f t="shared" si="0"/>
        <v>146287452</v>
      </c>
      <c r="D27" s="80">
        <v>125565700</v>
      </c>
      <c r="E27" s="81">
        <v>20721752</v>
      </c>
      <c r="F27" s="49">
        <f t="shared" si="1"/>
        <v>97736152</v>
      </c>
      <c r="G27" s="50" t="s">
        <v>50</v>
      </c>
      <c r="H27" s="31"/>
    </row>
    <row r="28" spans="1:8" ht="22.5" customHeight="1">
      <c r="A28" s="92" t="s">
        <v>132</v>
      </c>
      <c r="B28" s="76">
        <v>34407820</v>
      </c>
      <c r="C28" s="77">
        <f t="shared" si="0"/>
        <v>99826314</v>
      </c>
      <c r="D28" s="80">
        <v>85866765</v>
      </c>
      <c r="E28" s="81">
        <v>13959549</v>
      </c>
      <c r="F28" s="49">
        <f t="shared" si="1"/>
        <v>65418494</v>
      </c>
      <c r="G28" s="50" t="s">
        <v>133</v>
      </c>
      <c r="H28" s="31"/>
    </row>
    <row r="29" spans="1:8" ht="22.5" customHeight="1">
      <c r="A29" s="97" t="s">
        <v>51</v>
      </c>
      <c r="B29" s="72">
        <v>54379177</v>
      </c>
      <c r="C29" s="86">
        <f t="shared" si="0"/>
        <v>140820315</v>
      </c>
      <c r="D29" s="73">
        <v>120055826</v>
      </c>
      <c r="E29" s="73">
        <v>20764489</v>
      </c>
      <c r="F29" s="51">
        <f t="shared" si="1"/>
        <v>86441138</v>
      </c>
      <c r="G29" s="52" t="s">
        <v>26</v>
      </c>
      <c r="H29" s="31"/>
    </row>
    <row r="30" spans="1:8" ht="22.5" customHeight="1">
      <c r="A30" s="98" t="s">
        <v>52</v>
      </c>
      <c r="B30" s="53">
        <f>SUM(B7:B29)</f>
        <v>984782352</v>
      </c>
      <c r="C30" s="54">
        <f>SUM(C7:C29)</f>
        <v>1900072184</v>
      </c>
      <c r="D30" s="54">
        <f>SUM(D7:D29)</f>
        <v>1623422580</v>
      </c>
      <c r="E30" s="54">
        <f>SUM(E7:E29)</f>
        <v>276649604</v>
      </c>
      <c r="F30" s="54">
        <f>SUM(F7:F29)</f>
        <v>920763969</v>
      </c>
      <c r="G30" s="55" t="s">
        <v>52</v>
      </c>
      <c r="H30" s="31"/>
    </row>
    <row r="31" spans="5:6" ht="20.25" customHeight="1">
      <c r="E31" s="258" t="s">
        <v>112</v>
      </c>
      <c r="F31" s="258"/>
    </row>
    <row r="32" ht="12.75" customHeight="1">
      <c r="C32" s="56"/>
    </row>
    <row r="33" ht="12.75" customHeight="1">
      <c r="C33" s="56"/>
    </row>
    <row r="34" ht="12.75" customHeight="1">
      <c r="C34" s="56"/>
    </row>
    <row r="35" ht="12.75" customHeight="1">
      <c r="C35" s="56"/>
    </row>
    <row r="36" ht="12.75" customHeight="1">
      <c r="C36" s="56"/>
    </row>
    <row r="37" ht="12.75" customHeight="1">
      <c r="C37" s="56"/>
    </row>
    <row r="38" ht="12.75" customHeight="1">
      <c r="C38" s="56"/>
    </row>
    <row r="39" ht="12.75" customHeight="1">
      <c r="C39" s="56"/>
    </row>
    <row r="40" ht="12.75" customHeight="1">
      <c r="C40" s="56"/>
    </row>
    <row r="41" ht="12.75" customHeight="1">
      <c r="C41" s="56"/>
    </row>
    <row r="42" ht="12.75" customHeight="1">
      <c r="C42" s="56"/>
    </row>
    <row r="43" ht="12.75" customHeight="1">
      <c r="C43" s="56"/>
    </row>
    <row r="44" ht="12.75" customHeight="1">
      <c r="C44" s="56"/>
    </row>
    <row r="45" ht="12.75" customHeight="1">
      <c r="C45" s="56"/>
    </row>
    <row r="46" ht="12.75" customHeight="1">
      <c r="C46" s="56"/>
    </row>
    <row r="47" ht="12.75" customHeight="1">
      <c r="C47" s="56"/>
    </row>
    <row r="48" ht="12.75" customHeight="1">
      <c r="C48" s="56"/>
    </row>
    <row r="49" ht="12.75" customHeight="1">
      <c r="C49" s="56"/>
    </row>
    <row r="50" ht="12.75" customHeight="1">
      <c r="C50" s="56"/>
    </row>
    <row r="51" ht="12.75" customHeight="1">
      <c r="C51" s="56"/>
    </row>
    <row r="52" ht="12.75" customHeight="1">
      <c r="C52" s="56"/>
    </row>
    <row r="53" ht="12.75" customHeight="1">
      <c r="C53" s="56"/>
    </row>
    <row r="54" ht="12.75" customHeight="1">
      <c r="C54" s="56"/>
    </row>
    <row r="55" ht="12.75" customHeight="1">
      <c r="C55" s="56"/>
    </row>
  </sheetData>
  <mergeCells count="4">
    <mergeCell ref="F4:F5"/>
    <mergeCell ref="B3:B4"/>
    <mergeCell ref="C3:C4"/>
    <mergeCell ref="E31:F31"/>
  </mergeCells>
  <printOptions/>
  <pageMargins left="0.75" right="0.61" top="1" bottom="1" header="0.512" footer="0.512"/>
  <pageSetup firstPageNumber="4" useFirstPageNumber="1" horizontalDpi="300" verticalDpi="300" orientation="portrait" paperSize="9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2007-09-19T06:54:43Z</cp:lastPrinted>
  <dcterms:created xsi:type="dcterms:W3CDTF">1998-06-16T00:50:34Z</dcterms:created>
  <dcterms:modified xsi:type="dcterms:W3CDTF">2007-09-20T04:52:10Z</dcterms:modified>
  <cp:category/>
  <cp:version/>
  <cp:contentType/>
  <cp:contentStatus/>
  <cp:revision>46</cp:revision>
</cp:coreProperties>
</file>