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需要総括" sheetId="1" r:id="rId1"/>
    <sheet name="経常" sheetId="2" r:id="rId2"/>
    <sheet name="投資" sheetId="3" r:id="rId3"/>
    <sheet name="退職手当" sheetId="4" r:id="rId4"/>
  </sheets>
  <definedNames>
    <definedName name="a">'経常'!$B$1:$K$30</definedName>
    <definedName name="b">'投資'!$B$1:$J$30</definedName>
    <definedName name="_xlnm.Print_Area" localSheetId="1">'経常'!$B$2:$AD$32</definedName>
    <definedName name="_xlnm.Print_Area" localSheetId="0">'需要総括'!$B$2:$N$31</definedName>
    <definedName name="_xlnm.Print_Area" localSheetId="3">'退職手当'!$A$2:$J$35</definedName>
    <definedName name="_xlnm.Print_Area" localSheetId="2">'投資'!$B$2:$N$30</definedName>
  </definedNames>
  <calcPr fullCalcOnLoad="1"/>
</workbook>
</file>

<file path=xl/sharedStrings.xml><?xml version="1.0" encoding="utf-8"?>
<sst xmlns="http://schemas.openxmlformats.org/spreadsheetml/2006/main" count="313" uniqueCount="137">
  <si>
    <t>（単位：千円）</t>
  </si>
  <si>
    <t>経常的経費</t>
  </si>
  <si>
    <t>投資的経費</t>
  </si>
  <si>
    <t>単位費用分</t>
  </si>
  <si>
    <t>区  分</t>
  </si>
  <si>
    <t>＜単位費用分＞</t>
  </si>
  <si>
    <t>＜退職手当＞</t>
  </si>
  <si>
    <t>Ｅ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</si>
  <si>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</si>
  <si>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</si>
  <si>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</si>
  <si>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</si>
  <si>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</si>
  <si>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</si>
  <si>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</si>
  <si>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</si>
  <si>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</si>
  <si>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</si>
  <si>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</si>
  <si>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</si>
  <si>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</si>
  <si>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</si>
  <si>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</si>
  <si>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</si>
  <si>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</si>
  <si>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</si>
  <si>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</si>
  <si>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</si>
  <si>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</si>
  <si>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</si>
  <si>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</si>
  <si>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</si>
  <si>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</si>
  <si>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</si>
  <si>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</si>
  <si>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</si>
  <si>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</si>
  <si>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</si>
  <si>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</si>
  <si>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</si>
  <si>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</si>
  <si>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</si>
  <si>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</si>
  <si>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</si>
  <si>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</si>
  <si>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</si>
  <si>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</si>
  <si>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</si>
  <si>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</si>
  <si>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</si>
  <si>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</si>
  <si>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</si>
  <si>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</si>
  <si>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</si>
  <si>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</si>
  <si>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合　　計</t>
  </si>
  <si>
    <t>経常的経費</t>
  </si>
  <si>
    <t>特例条例第１条</t>
  </si>
  <si>
    <t>減収補てん債充当分＞</t>
  </si>
  <si>
    <t>Ａ　　（人）</t>
  </si>
  <si>
    <t>Ｂ　　（人）</t>
  </si>
  <si>
    <t>Ｃ　　（人）</t>
  </si>
  <si>
    <t>Ｄ＝Ｃ／Ｂ</t>
  </si>
  <si>
    <t>Ｇ＝Ａ×Ｆ（人）</t>
  </si>
  <si>
    <t>（単位：千円、％）</t>
  </si>
  <si>
    <t>前年度経費</t>
  </si>
  <si>
    <t>対前年度伸率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</si>
  <si>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</si>
  <si>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</si>
  <si>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</si>
  <si>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</si>
  <si>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</si>
  <si>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</si>
  <si>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投資的経費</t>
  </si>
  <si>
    <t>合        計</t>
  </si>
  <si>
    <t>合　　　　　計</t>
  </si>
  <si>
    <t>計</t>
  </si>
  <si>
    <t>＜地方消費税交付金</t>
  </si>
  <si>
    <t>計</t>
  </si>
  <si>
    <t>（Ａ＋Ｄ＋Ｅ＋Ｆ）</t>
  </si>
  <si>
    <t>（Ｂ＋Ｈ）</t>
  </si>
  <si>
    <t>Ａ　</t>
  </si>
  <si>
    <t>Ｂ　</t>
  </si>
  <si>
    <t>Ａ＋Ｂ＝Ｃ　</t>
  </si>
  <si>
    <t>Ｇ</t>
  </si>
  <si>
    <t>Ｉ</t>
  </si>
  <si>
    <t>数　　    　値</t>
  </si>
  <si>
    <t>補   正   係   数</t>
  </si>
  <si>
    <t>総 職 員 数</t>
  </si>
  <si>
    <t>定 年･勧 奨</t>
  </si>
  <si>
    <t>退  職  率</t>
  </si>
  <si>
    <t>密 度 補 正</t>
  </si>
  <si>
    <t>補 正 後 数 値</t>
  </si>
  <si>
    <t>需   要   額</t>
  </si>
  <si>
    <t>職　  員  　数</t>
  </si>
  <si>
    <t>退 職 者 数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</si>
  <si>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</si>
  <si>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</si>
  <si>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</si>
  <si>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</si>
  <si>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</si>
  <si>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</si>
  <si>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</si>
  <si>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</si>
  <si>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</si>
  <si>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</si>
  <si>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</si>
  <si>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</si>
  <si>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</si>
  <si>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</si>
  <si>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第４項</t>
  </si>
  <si>
    <t>条 例 附 則</t>
  </si>
  <si>
    <t>＜財源対策経費＞</t>
  </si>
  <si>
    <t>Ｄ</t>
  </si>
  <si>
    <t>Ｅ</t>
  </si>
  <si>
    <t xml:space="preserve">（ Ａ ＋ Ｄ ） </t>
  </si>
  <si>
    <t>Ｉ</t>
  </si>
  <si>
    <t>（Ｈ－Ｉ）　Ｊ</t>
  </si>
  <si>
    <t>Ｊ／Ｉ</t>
  </si>
  <si>
    <t>条例第９条</t>
  </si>
  <si>
    <t>議会総務費</t>
  </si>
  <si>
    <t>衛生費</t>
  </si>
  <si>
    <t>清掃費</t>
  </si>
  <si>
    <t>（　Ｃ＋Ｄ＋Ｅ　）</t>
  </si>
  <si>
    <t>Ｆ</t>
  </si>
  <si>
    <t>１6年度（当初）</t>
  </si>
  <si>
    <t>Ｈ１6</t>
  </si>
  <si>
    <t>（16.4.1現在）</t>
  </si>
  <si>
    <t>（注）補正係数＝1＋（Ｄ／0.03053－1）×0.94630＝Ｄ×30.99574＋0.05370</t>
  </si>
  <si>
    <t>基準財政需要額総括表</t>
  </si>
  <si>
    <t>単位費用分内訳</t>
  </si>
  <si>
    <t>投資的経費</t>
  </si>
  <si>
    <t>退職手当算定内訳</t>
  </si>
  <si>
    <t>葛　飾</t>
  </si>
  <si>
    <t>葛　飾</t>
  </si>
  <si>
    <t>葛</t>
  </si>
  <si>
    <t>葛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</si>
</sst>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\&quot;#,##0.000;&quot;\&quot;\-#,##0.000"/>
    <numFmt numFmtId="224" formatCode="0.0;&quot;△ &quot;0.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95"/>
      <color indexed="8"/>
      <name val="Century"/>
      <family val="1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95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6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Font="1" applyAlignment="1">
      <alignment/>
    </xf>
    <xf numFmtId="3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95" fontId="8" fillId="0" borderId="5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195" fontId="8" fillId="0" borderId="8" xfId="0" applyNumberFormat="1" applyFont="1" applyBorder="1" applyAlignment="1">
      <alignment vertical="center"/>
    </xf>
    <xf numFmtId="184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95" fontId="8" fillId="0" borderId="11" xfId="0" applyNumberFormat="1" applyFont="1" applyBorder="1" applyAlignment="1">
      <alignment vertical="center"/>
    </xf>
    <xf numFmtId="184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195" fontId="8" fillId="0" borderId="14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right"/>
    </xf>
    <xf numFmtId="38" fontId="4" fillId="0" borderId="4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1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38" fontId="4" fillId="0" borderId="13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distributed" vertical="center"/>
    </xf>
    <xf numFmtId="0" fontId="4" fillId="0" borderId="27" xfId="0" applyFont="1" applyBorder="1" applyAlignment="1">
      <alignment/>
    </xf>
    <xf numFmtId="3" fontId="4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2" fontId="7" fillId="0" borderId="6" xfId="0" applyNumberFormat="1" applyFont="1" applyBorder="1" applyAlignment="1">
      <alignment vertical="center"/>
    </xf>
    <xf numFmtId="192" fontId="7" fillId="0" borderId="9" xfId="0" applyNumberFormat="1" applyFont="1" applyBorder="1" applyAlignment="1">
      <alignment vertical="center"/>
    </xf>
    <xf numFmtId="192" fontId="7" fillId="0" borderId="12" xfId="0" applyNumberFormat="1" applyFont="1" applyBorder="1" applyAlignment="1">
      <alignment vertical="center"/>
    </xf>
    <xf numFmtId="192" fontId="7" fillId="0" borderId="1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26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180" fontId="4" fillId="0" borderId="37" xfId="0" applyNumberFormat="1" applyFont="1" applyBorder="1" applyAlignment="1">
      <alignment horizontal="right" vertical="center"/>
    </xf>
    <xf numFmtId="192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192" fontId="4" fillId="0" borderId="9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/>
    </xf>
    <xf numFmtId="192" fontId="4" fillId="0" borderId="12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92" fontId="4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3" fontId="7" fillId="0" borderId="16" xfId="0" applyNumberFormat="1" applyFont="1" applyBorder="1" applyAlignment="1">
      <alignment horizontal="left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distributed" vertical="center"/>
    </xf>
    <xf numFmtId="3" fontId="7" fillId="0" borderId="22" xfId="0" applyNumberFormat="1" applyFont="1" applyBorder="1" applyAlignment="1">
      <alignment horizontal="distributed" vertical="center"/>
    </xf>
    <xf numFmtId="3" fontId="7" fillId="0" borderId="42" xfId="0" applyNumberFormat="1" applyFont="1" applyBorder="1" applyAlignment="1">
      <alignment horizontal="distributed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distributed" vertical="center"/>
    </xf>
    <xf numFmtId="3" fontId="7" fillId="0" borderId="33" xfId="0" applyNumberFormat="1" applyFont="1" applyBorder="1" applyAlignment="1">
      <alignment horizontal="left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192" fontId="7" fillId="0" borderId="37" xfId="0" applyNumberFormat="1" applyFont="1" applyBorder="1" applyAlignment="1">
      <alignment vertical="center"/>
    </xf>
    <xf numFmtId="192" fontId="7" fillId="0" borderId="5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192" fontId="7" fillId="0" borderId="53" xfId="0" applyNumberFormat="1" applyFont="1" applyBorder="1" applyAlignment="1">
      <alignment vertical="center"/>
    </xf>
    <xf numFmtId="192" fontId="7" fillId="0" borderId="8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192" fontId="7" fillId="0" borderId="57" xfId="0" applyNumberFormat="1" applyFont="1" applyBorder="1" applyAlignment="1">
      <alignment vertical="center"/>
    </xf>
    <xf numFmtId="192" fontId="7" fillId="0" borderId="11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60" xfId="0" applyNumberFormat="1" applyFont="1" applyBorder="1" applyAlignment="1">
      <alignment horizontal="right" vertical="center"/>
    </xf>
    <xf numFmtId="192" fontId="7" fillId="0" borderId="38" xfId="0" applyNumberFormat="1" applyFont="1" applyBorder="1" applyAlignment="1">
      <alignment vertical="center"/>
    </xf>
    <xf numFmtId="192" fontId="7" fillId="0" borderId="14" xfId="0" applyNumberFormat="1" applyFont="1" applyBorder="1" applyAlignment="1">
      <alignment vertical="center"/>
    </xf>
    <xf numFmtId="3" fontId="10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22" xfId="0" applyFont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7" fillId="2" borderId="61" xfId="0" applyFont="1" applyFill="1" applyAlignment="1">
      <alignment/>
    </xf>
    <xf numFmtId="0" fontId="7" fillId="2" borderId="62" xfId="0" applyFont="1" applyFill="1" applyAlignment="1">
      <alignment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Alignment="1">
      <alignment horizontal="distributed" vertical="center"/>
    </xf>
    <xf numFmtId="0" fontId="4" fillId="2" borderId="27" xfId="0" applyFont="1" applyFill="1" applyBorder="1" applyAlignment="1">
      <alignment horizontal="center" vertical="center" wrapText="1"/>
    </xf>
    <xf numFmtId="0" fontId="7" fillId="2" borderId="27" xfId="0" applyFont="1" applyFill="1" applyAlignment="1">
      <alignment/>
    </xf>
    <xf numFmtId="3" fontId="7" fillId="2" borderId="26" xfId="0" applyNumberFormat="1" applyFont="1" applyFill="1" applyAlignment="1">
      <alignment/>
    </xf>
    <xf numFmtId="3" fontId="7" fillId="2" borderId="63" xfId="0" applyNumberFormat="1" applyFont="1" applyFill="1" applyAlignment="1">
      <alignment vertical="center"/>
    </xf>
    <xf numFmtId="3" fontId="9" fillId="0" borderId="64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192" fontId="7" fillId="0" borderId="8" xfId="0" applyNumberFormat="1" applyFont="1" applyBorder="1" applyAlignment="1">
      <alignment horizontal="right" vertical="center"/>
    </xf>
    <xf numFmtId="192" fontId="7" fillId="0" borderId="5" xfId="0" applyNumberFormat="1" applyFont="1" applyBorder="1" applyAlignment="1">
      <alignment horizontal="right" vertical="center"/>
    </xf>
    <xf numFmtId="192" fontId="7" fillId="0" borderId="11" xfId="0" applyNumberFormat="1" applyFont="1" applyBorder="1" applyAlignment="1">
      <alignment horizontal="right" vertical="center"/>
    </xf>
    <xf numFmtId="192" fontId="7" fillId="0" borderId="14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224" fontId="4" fillId="0" borderId="9" xfId="0" applyNumberFormat="1" applyFont="1" applyBorder="1" applyAlignment="1">
      <alignment horizontal="right"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67" xfId="0" applyNumberFormat="1" applyFont="1" applyBorder="1" applyAlignment="1">
      <alignment horizontal="right" vertical="center"/>
    </xf>
    <xf numFmtId="19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8" fontId="11" fillId="0" borderId="0" xfId="16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3" fontId="7" fillId="0" borderId="34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" fontId="4" fillId="0" borderId="17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3" fontId="4" fillId="0" borderId="18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3" fontId="4" fillId="0" borderId="69" xfId="0" applyNumberFormat="1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3" fontId="4" fillId="0" borderId="71" xfId="0" applyNumberFormat="1" applyFont="1" applyBorder="1" applyAlignment="1">
      <alignment horizontal="center" vertical="center"/>
    </xf>
    <xf numFmtId="3" fontId="4" fillId="0" borderId="7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showZeros="0" tabSelected="1" view="pageBreakPreview" zoomScale="75" zoomScaleNormal="75" zoomScaleSheetLayoutView="75" workbookViewId="0" topLeftCell="A1">
      <selection activeCell="B3" sqref="B3"/>
    </sheetView>
  </sheetViews>
  <sheetFormatPr defaultColWidth="8.00390625" defaultRowHeight="12.75" customHeight="1"/>
  <cols>
    <col min="1" max="2" width="8.00390625" style="1" customWidth="1"/>
    <col min="3" max="6" width="24.625" style="1" customWidth="1"/>
    <col min="7" max="7" width="20.25390625" style="1" hidden="1" customWidth="1"/>
    <col min="8" max="8" width="24.625" style="1" customWidth="1"/>
    <col min="9" max="9" width="15.50390625" style="1" hidden="1" customWidth="1"/>
    <col min="10" max="10" width="15.625" style="1" hidden="1" customWidth="1"/>
    <col min="11" max="11" width="15.875" style="1" hidden="1" customWidth="1"/>
    <col min="12" max="12" width="13.75390625" style="1" hidden="1" customWidth="1"/>
    <col min="13" max="13" width="24.875" style="1" customWidth="1"/>
    <col min="14" max="14" width="3.875" style="1" customWidth="1"/>
    <col min="15" max="16" width="8.00390625" style="1" customWidth="1"/>
    <col min="17" max="17" width="18.00390625" style="1" customWidth="1"/>
    <col min="18" max="16384" width="8.00390625" style="1" customWidth="1"/>
  </cols>
  <sheetData>
    <row r="2" ht="18" customHeight="1">
      <c r="B2" s="166" t="s">
        <v>129</v>
      </c>
    </row>
    <row r="3" ht="19.5" customHeight="1">
      <c r="N3" s="28" t="s">
        <v>0</v>
      </c>
    </row>
    <row r="4" spans="2:14" ht="13.5" customHeight="1">
      <c r="B4" s="195" t="s">
        <v>4</v>
      </c>
      <c r="C4" s="30" t="s">
        <v>56</v>
      </c>
      <c r="D4" s="31" t="s">
        <v>2</v>
      </c>
      <c r="E4" s="31" t="s">
        <v>3</v>
      </c>
      <c r="F4" s="31" t="s">
        <v>119</v>
      </c>
      <c r="G4" s="31" t="s">
        <v>56</v>
      </c>
      <c r="H4" s="31" t="s">
        <v>111</v>
      </c>
      <c r="I4" s="31" t="s">
        <v>2</v>
      </c>
      <c r="J4" s="31" t="s">
        <v>1</v>
      </c>
      <c r="K4" s="31" t="s">
        <v>57</v>
      </c>
      <c r="L4" s="31" t="s">
        <v>73</v>
      </c>
      <c r="M4" s="32" t="s">
        <v>55</v>
      </c>
      <c r="N4" s="29"/>
    </row>
    <row r="5" spans="2:14" ht="13.5" customHeight="1">
      <c r="B5" s="196"/>
      <c r="C5" s="34"/>
      <c r="D5" s="35"/>
      <c r="E5" s="35" t="s">
        <v>74</v>
      </c>
      <c r="F5" s="35"/>
      <c r="G5" s="35" t="s">
        <v>75</v>
      </c>
      <c r="H5" s="35" t="s">
        <v>110</v>
      </c>
      <c r="I5" s="35"/>
      <c r="J5" s="35" t="s">
        <v>76</v>
      </c>
      <c r="K5" s="35" t="s">
        <v>77</v>
      </c>
      <c r="L5" s="35" t="s">
        <v>78</v>
      </c>
      <c r="M5" s="36"/>
      <c r="N5" s="37"/>
    </row>
    <row r="6" spans="2:14" ht="13.5" customHeight="1">
      <c r="B6" s="196"/>
      <c r="C6" s="34" t="s">
        <v>5</v>
      </c>
      <c r="D6" s="35" t="s">
        <v>5</v>
      </c>
      <c r="E6" s="38"/>
      <c r="F6" s="38" t="s">
        <v>6</v>
      </c>
      <c r="G6" s="167" t="s">
        <v>115</v>
      </c>
      <c r="H6" s="38" t="s">
        <v>112</v>
      </c>
      <c r="I6" s="38"/>
      <c r="J6" s="38" t="s">
        <v>79</v>
      </c>
      <c r="K6" s="38" t="s">
        <v>58</v>
      </c>
      <c r="L6" s="38" t="s">
        <v>80</v>
      </c>
      <c r="M6" s="39" t="s">
        <v>123</v>
      </c>
      <c r="N6" s="33"/>
    </row>
    <row r="7" spans="2:14" ht="13.5" customHeight="1">
      <c r="B7" s="197"/>
      <c r="C7" s="40" t="s">
        <v>81</v>
      </c>
      <c r="D7" s="41" t="s">
        <v>82</v>
      </c>
      <c r="E7" s="41" t="s">
        <v>83</v>
      </c>
      <c r="F7" s="41" t="s">
        <v>113</v>
      </c>
      <c r="G7" s="41" t="s">
        <v>114</v>
      </c>
      <c r="H7" s="41" t="s">
        <v>114</v>
      </c>
      <c r="I7" s="41"/>
      <c r="J7" s="41" t="s">
        <v>84</v>
      </c>
      <c r="K7" s="41" t="s">
        <v>84</v>
      </c>
      <c r="L7" s="42" t="s">
        <v>85</v>
      </c>
      <c r="M7" s="43" t="s">
        <v>124</v>
      </c>
      <c r="N7" s="37"/>
    </row>
    <row r="8" spans="2:14" ht="23.25" customHeight="1">
      <c r="B8" s="177" t="s">
        <v>8</v>
      </c>
      <c r="C8" s="44">
        <f>'経常'!K7</f>
        <v>17343904</v>
      </c>
      <c r="D8" s="45">
        <f>'投資'!J7</f>
        <v>6673576</v>
      </c>
      <c r="E8" s="45">
        <f aca="true" t="shared" si="0" ref="E8:E30">C8+D8</f>
        <v>24017480</v>
      </c>
      <c r="F8" s="45">
        <f>'退職手当'!I8</f>
        <v>725230</v>
      </c>
      <c r="G8" s="45">
        <f>C8+F8</f>
        <v>18069134</v>
      </c>
      <c r="H8" s="46">
        <v>-135241</v>
      </c>
      <c r="I8" s="45">
        <f>D8</f>
        <v>6673576</v>
      </c>
      <c r="J8" s="45"/>
      <c r="K8" s="46"/>
      <c r="L8" s="45">
        <f aca="true" t="shared" si="1" ref="L8:L30">D8+K8</f>
        <v>6673576</v>
      </c>
      <c r="M8" s="47">
        <f>+D8+G8+H8</f>
        <v>24607469</v>
      </c>
      <c r="N8" s="180" t="s">
        <v>9</v>
      </c>
    </row>
    <row r="9" spans="2:14" ht="23.25" customHeight="1">
      <c r="B9" s="178" t="s">
        <v>10</v>
      </c>
      <c r="C9" s="48">
        <f>'経常'!K8</f>
        <v>26482801</v>
      </c>
      <c r="D9" s="49">
        <f>'投資'!J8</f>
        <v>6679504</v>
      </c>
      <c r="E9" s="49">
        <f t="shared" si="0"/>
        <v>33162305</v>
      </c>
      <c r="F9" s="49">
        <f>'退職手当'!I9</f>
        <v>1149393</v>
      </c>
      <c r="G9" s="49">
        <f aca="true" t="shared" si="2" ref="G9:G30">C9+F9</f>
        <v>27632194</v>
      </c>
      <c r="H9" s="50">
        <v>-187545</v>
      </c>
      <c r="I9" s="49">
        <f aca="true" t="shared" si="3" ref="I9:I30">D9</f>
        <v>6679504</v>
      </c>
      <c r="J9" s="49"/>
      <c r="K9" s="50"/>
      <c r="L9" s="49">
        <f t="shared" si="1"/>
        <v>6679504</v>
      </c>
      <c r="M9" s="51">
        <f aca="true" t="shared" si="4" ref="M9:M30">+D9+G9+H9</f>
        <v>34124153</v>
      </c>
      <c r="N9" s="181" t="s">
        <v>11</v>
      </c>
    </row>
    <row r="10" spans="2:14" ht="23.25" customHeight="1">
      <c r="B10" s="178" t="s">
        <v>12</v>
      </c>
      <c r="C10" s="48">
        <f>'経常'!K9</f>
        <v>37949772</v>
      </c>
      <c r="D10" s="49">
        <f>'投資'!J9</f>
        <v>7429010</v>
      </c>
      <c r="E10" s="49">
        <f t="shared" si="0"/>
        <v>45378782</v>
      </c>
      <c r="F10" s="49">
        <f>'退職手当'!I10</f>
        <v>1252468</v>
      </c>
      <c r="G10" s="49">
        <f t="shared" si="2"/>
        <v>39202240</v>
      </c>
      <c r="H10" s="50">
        <v>-254882</v>
      </c>
      <c r="I10" s="49">
        <f t="shared" si="3"/>
        <v>7429010</v>
      </c>
      <c r="J10" s="49"/>
      <c r="K10" s="50"/>
      <c r="L10" s="49">
        <f t="shared" si="1"/>
        <v>7429010</v>
      </c>
      <c r="M10" s="51">
        <f t="shared" si="4"/>
        <v>46376368</v>
      </c>
      <c r="N10" s="181" t="s">
        <v>12</v>
      </c>
    </row>
    <row r="11" spans="2:14" ht="23.25" customHeight="1">
      <c r="B11" s="178" t="s">
        <v>13</v>
      </c>
      <c r="C11" s="48">
        <f>'経常'!K10</f>
        <v>52498104</v>
      </c>
      <c r="D11" s="49">
        <f>'投資'!J10</f>
        <v>8669002</v>
      </c>
      <c r="E11" s="49">
        <f t="shared" si="0"/>
        <v>61167106</v>
      </c>
      <c r="F11" s="49">
        <f>'退職手当'!I11</f>
        <v>2000686</v>
      </c>
      <c r="G11" s="49">
        <f t="shared" si="2"/>
        <v>54498790</v>
      </c>
      <c r="H11" s="50">
        <v>-345269</v>
      </c>
      <c r="I11" s="49">
        <f t="shared" si="3"/>
        <v>8669002</v>
      </c>
      <c r="J11" s="49"/>
      <c r="K11" s="50"/>
      <c r="L11" s="49">
        <f t="shared" si="1"/>
        <v>8669002</v>
      </c>
      <c r="M11" s="51">
        <f t="shared" si="4"/>
        <v>62822523</v>
      </c>
      <c r="N11" s="181" t="s">
        <v>14</v>
      </c>
    </row>
    <row r="12" spans="2:14" ht="23.25" customHeight="1">
      <c r="B12" s="178" t="s">
        <v>15</v>
      </c>
      <c r="C12" s="48">
        <f>'経常'!K11</f>
        <v>33518238</v>
      </c>
      <c r="D12" s="49">
        <f>'投資'!J11</f>
        <v>6464401</v>
      </c>
      <c r="E12" s="49">
        <f t="shared" si="0"/>
        <v>39982639</v>
      </c>
      <c r="F12" s="49">
        <f>'退職手当'!I12</f>
        <v>1559467</v>
      </c>
      <c r="G12" s="49">
        <f t="shared" si="2"/>
        <v>35077705</v>
      </c>
      <c r="H12" s="50">
        <v>-227065</v>
      </c>
      <c r="I12" s="49">
        <f t="shared" si="3"/>
        <v>6464401</v>
      </c>
      <c r="J12" s="49"/>
      <c r="K12" s="50"/>
      <c r="L12" s="49">
        <f t="shared" si="1"/>
        <v>6464401</v>
      </c>
      <c r="M12" s="51">
        <f t="shared" si="4"/>
        <v>41315041</v>
      </c>
      <c r="N12" s="181" t="s">
        <v>16</v>
      </c>
    </row>
    <row r="13" spans="2:14" ht="23.25" customHeight="1">
      <c r="B13" s="178" t="s">
        <v>17</v>
      </c>
      <c r="C13" s="48">
        <f>'経常'!K12</f>
        <v>36659128</v>
      </c>
      <c r="D13" s="49">
        <f>'投資'!J12</f>
        <v>5441524</v>
      </c>
      <c r="E13" s="49">
        <f t="shared" si="0"/>
        <v>42100652</v>
      </c>
      <c r="F13" s="49">
        <f>'退職手当'!I13</f>
        <v>1388170</v>
      </c>
      <c r="G13" s="49">
        <f t="shared" si="2"/>
        <v>38047298</v>
      </c>
      <c r="H13" s="50">
        <v>-237706</v>
      </c>
      <c r="I13" s="49">
        <f t="shared" si="3"/>
        <v>5441524</v>
      </c>
      <c r="J13" s="49"/>
      <c r="K13" s="50"/>
      <c r="L13" s="49">
        <f t="shared" si="1"/>
        <v>5441524</v>
      </c>
      <c r="M13" s="51">
        <f t="shared" si="4"/>
        <v>43251116</v>
      </c>
      <c r="N13" s="181" t="s">
        <v>18</v>
      </c>
    </row>
    <row r="14" spans="2:14" ht="23.25" customHeight="1">
      <c r="B14" s="178" t="s">
        <v>19</v>
      </c>
      <c r="C14" s="48">
        <f>'経常'!K13</f>
        <v>44862324</v>
      </c>
      <c r="D14" s="49">
        <f>'投資'!J13</f>
        <v>6685177</v>
      </c>
      <c r="E14" s="49">
        <f t="shared" si="0"/>
        <v>51547501</v>
      </c>
      <c r="F14" s="49">
        <f>'退職手当'!I14</f>
        <v>1684046</v>
      </c>
      <c r="G14" s="49">
        <f t="shared" si="2"/>
        <v>46546370</v>
      </c>
      <c r="H14" s="50">
        <v>-290959</v>
      </c>
      <c r="I14" s="49">
        <f t="shared" si="3"/>
        <v>6685177</v>
      </c>
      <c r="J14" s="49"/>
      <c r="K14" s="50"/>
      <c r="L14" s="49">
        <f t="shared" si="1"/>
        <v>6685177</v>
      </c>
      <c r="M14" s="51">
        <f t="shared" si="4"/>
        <v>52940588</v>
      </c>
      <c r="N14" s="181" t="s">
        <v>20</v>
      </c>
    </row>
    <row r="15" spans="2:14" ht="23.25" customHeight="1">
      <c r="B15" s="178" t="s">
        <v>21</v>
      </c>
      <c r="C15" s="48">
        <f>'経常'!K14</f>
        <v>66932817</v>
      </c>
      <c r="D15" s="49">
        <f>'投資'!J14</f>
        <v>10245437</v>
      </c>
      <c r="E15" s="49">
        <f t="shared" si="0"/>
        <v>77178254</v>
      </c>
      <c r="F15" s="49">
        <f>'退職手当'!I15</f>
        <v>2954311</v>
      </c>
      <c r="G15" s="49">
        <f t="shared" si="2"/>
        <v>69887128</v>
      </c>
      <c r="H15" s="50">
        <v>-437997</v>
      </c>
      <c r="I15" s="49">
        <f t="shared" si="3"/>
        <v>10245437</v>
      </c>
      <c r="J15" s="49"/>
      <c r="K15" s="50"/>
      <c r="L15" s="49">
        <f t="shared" si="1"/>
        <v>10245437</v>
      </c>
      <c r="M15" s="51">
        <f t="shared" si="4"/>
        <v>79694568</v>
      </c>
      <c r="N15" s="181" t="s">
        <v>22</v>
      </c>
    </row>
    <row r="16" spans="2:14" ht="23.25" customHeight="1">
      <c r="B16" s="178" t="s">
        <v>23</v>
      </c>
      <c r="C16" s="48">
        <f>'経常'!K15</f>
        <v>59355894</v>
      </c>
      <c r="D16" s="49">
        <f>'投資'!J15</f>
        <v>10099482</v>
      </c>
      <c r="E16" s="49">
        <f t="shared" si="0"/>
        <v>69455376</v>
      </c>
      <c r="F16" s="49">
        <f>'退職手当'!I16</f>
        <v>2536080</v>
      </c>
      <c r="G16" s="49">
        <f t="shared" si="2"/>
        <v>61891974</v>
      </c>
      <c r="H16" s="50">
        <v>-393499</v>
      </c>
      <c r="I16" s="49">
        <f t="shared" si="3"/>
        <v>10099482</v>
      </c>
      <c r="J16" s="49"/>
      <c r="K16" s="50"/>
      <c r="L16" s="49">
        <f t="shared" si="1"/>
        <v>10099482</v>
      </c>
      <c r="M16" s="51">
        <f t="shared" si="4"/>
        <v>71597957</v>
      </c>
      <c r="N16" s="181" t="s">
        <v>24</v>
      </c>
    </row>
    <row r="17" spans="2:14" ht="23.25" customHeight="1">
      <c r="B17" s="178" t="s">
        <v>25</v>
      </c>
      <c r="C17" s="48">
        <f>'経常'!K16</f>
        <v>42762313</v>
      </c>
      <c r="D17" s="49">
        <f>'投資'!J16</f>
        <v>7724584</v>
      </c>
      <c r="E17" s="49">
        <f t="shared" si="0"/>
        <v>50486897</v>
      </c>
      <c r="F17" s="49">
        <f>'退職手当'!I17</f>
        <v>1387429</v>
      </c>
      <c r="G17" s="49">
        <f t="shared" si="2"/>
        <v>44149742</v>
      </c>
      <c r="H17" s="50">
        <v>-283540</v>
      </c>
      <c r="I17" s="49">
        <f t="shared" si="3"/>
        <v>7724584</v>
      </c>
      <c r="J17" s="49"/>
      <c r="K17" s="50"/>
      <c r="L17" s="49">
        <f t="shared" si="1"/>
        <v>7724584</v>
      </c>
      <c r="M17" s="51">
        <f t="shared" si="4"/>
        <v>51590786</v>
      </c>
      <c r="N17" s="181" t="s">
        <v>26</v>
      </c>
    </row>
    <row r="18" spans="2:14" ht="23.25" customHeight="1">
      <c r="B18" s="178" t="s">
        <v>27</v>
      </c>
      <c r="C18" s="48">
        <f>'経常'!K17</f>
        <v>103896556</v>
      </c>
      <c r="D18" s="49">
        <f>'投資'!J17</f>
        <v>17656757</v>
      </c>
      <c r="E18" s="49">
        <f t="shared" si="0"/>
        <v>121553313</v>
      </c>
      <c r="F18" s="49">
        <f>'退職手当'!I18</f>
        <v>3082598</v>
      </c>
      <c r="G18" s="49">
        <f t="shared" si="2"/>
        <v>106979154</v>
      </c>
      <c r="H18" s="50">
        <v>-681248</v>
      </c>
      <c r="I18" s="49">
        <f t="shared" si="3"/>
        <v>17656757</v>
      </c>
      <c r="J18" s="49"/>
      <c r="K18" s="50"/>
      <c r="L18" s="49">
        <f t="shared" si="1"/>
        <v>17656757</v>
      </c>
      <c r="M18" s="51">
        <f t="shared" si="4"/>
        <v>123954663</v>
      </c>
      <c r="N18" s="181" t="s">
        <v>28</v>
      </c>
    </row>
    <row r="19" spans="2:14" ht="23.25" customHeight="1">
      <c r="B19" s="178" t="s">
        <v>29</v>
      </c>
      <c r="C19" s="48">
        <f>'経常'!K18</f>
        <v>105475265</v>
      </c>
      <c r="D19" s="49">
        <f>'投資'!J18</f>
        <v>22214772</v>
      </c>
      <c r="E19" s="49">
        <f t="shared" si="0"/>
        <v>127690037</v>
      </c>
      <c r="F19" s="49">
        <f>'退職手当'!I19</f>
        <v>2808227</v>
      </c>
      <c r="G19" s="49">
        <f t="shared" si="2"/>
        <v>108283492</v>
      </c>
      <c r="H19" s="50">
        <v>-713292</v>
      </c>
      <c r="I19" s="49">
        <f t="shared" si="3"/>
        <v>22214772</v>
      </c>
      <c r="J19" s="49"/>
      <c r="K19" s="50"/>
      <c r="L19" s="49">
        <f t="shared" si="1"/>
        <v>22214772</v>
      </c>
      <c r="M19" s="51">
        <f t="shared" si="4"/>
        <v>129784972</v>
      </c>
      <c r="N19" s="181" t="s">
        <v>30</v>
      </c>
    </row>
    <row r="20" spans="2:14" ht="23.25" customHeight="1">
      <c r="B20" s="178" t="s">
        <v>31</v>
      </c>
      <c r="C20" s="48">
        <f>'経常'!K19</f>
        <v>34826711</v>
      </c>
      <c r="D20" s="49">
        <f>'投資'!J19</f>
        <v>5549431</v>
      </c>
      <c r="E20" s="49">
        <f t="shared" si="0"/>
        <v>40376142</v>
      </c>
      <c r="F20" s="49">
        <f>'退職手当'!I20</f>
        <v>1580230</v>
      </c>
      <c r="G20" s="49">
        <f t="shared" si="2"/>
        <v>36406941</v>
      </c>
      <c r="H20" s="50">
        <v>-229330</v>
      </c>
      <c r="I20" s="49">
        <f t="shared" si="3"/>
        <v>5549431</v>
      </c>
      <c r="J20" s="49"/>
      <c r="K20" s="50"/>
      <c r="L20" s="49">
        <f t="shared" si="1"/>
        <v>5549431</v>
      </c>
      <c r="M20" s="51">
        <f t="shared" si="4"/>
        <v>41727042</v>
      </c>
      <c r="N20" s="181" t="s">
        <v>32</v>
      </c>
    </row>
    <row r="21" spans="2:14" ht="23.25" customHeight="1">
      <c r="B21" s="178" t="s">
        <v>33</v>
      </c>
      <c r="C21" s="48">
        <f>'経常'!K20</f>
        <v>48949827</v>
      </c>
      <c r="D21" s="49">
        <f>'投資'!J20</f>
        <v>8166902</v>
      </c>
      <c r="E21" s="49">
        <f t="shared" si="0"/>
        <v>57116729</v>
      </c>
      <c r="F21" s="49">
        <f>'退職手当'!I21</f>
        <v>1648452</v>
      </c>
      <c r="G21" s="49">
        <f t="shared" si="2"/>
        <v>50598279</v>
      </c>
      <c r="H21" s="50">
        <v>-321205</v>
      </c>
      <c r="I21" s="49">
        <f t="shared" si="3"/>
        <v>8166902</v>
      </c>
      <c r="J21" s="49"/>
      <c r="K21" s="50"/>
      <c r="L21" s="49">
        <f t="shared" si="1"/>
        <v>8166902</v>
      </c>
      <c r="M21" s="51">
        <f t="shared" si="4"/>
        <v>58443976</v>
      </c>
      <c r="N21" s="181" t="s">
        <v>11</v>
      </c>
    </row>
    <row r="22" spans="2:14" ht="23.25" customHeight="1">
      <c r="B22" s="178" t="s">
        <v>34</v>
      </c>
      <c r="C22" s="48">
        <f>'経常'!K21</f>
        <v>74390289</v>
      </c>
      <c r="D22" s="49">
        <f>'投資'!J21</f>
        <v>14095426</v>
      </c>
      <c r="E22" s="49">
        <f t="shared" si="0"/>
        <v>88485715</v>
      </c>
      <c r="F22" s="49">
        <f>'退職手当'!I22</f>
        <v>2467858</v>
      </c>
      <c r="G22" s="49">
        <f t="shared" si="2"/>
        <v>76858147</v>
      </c>
      <c r="H22" s="50">
        <v>-497144</v>
      </c>
      <c r="I22" s="49">
        <f t="shared" si="3"/>
        <v>14095426</v>
      </c>
      <c r="J22" s="49"/>
      <c r="K22" s="50"/>
      <c r="L22" s="49">
        <f t="shared" si="1"/>
        <v>14095426</v>
      </c>
      <c r="M22" s="51">
        <f t="shared" si="4"/>
        <v>90456429</v>
      </c>
      <c r="N22" s="181" t="s">
        <v>35</v>
      </c>
    </row>
    <row r="23" spans="2:14" ht="23.25" customHeight="1">
      <c r="B23" s="178" t="s">
        <v>36</v>
      </c>
      <c r="C23" s="48">
        <f>'経常'!K22</f>
        <v>42498529</v>
      </c>
      <c r="D23" s="49">
        <f>'投資'!J22</f>
        <v>8981725</v>
      </c>
      <c r="E23" s="49">
        <f t="shared" si="0"/>
        <v>51480254</v>
      </c>
      <c r="F23" s="49">
        <f>'退職手当'!I23</f>
        <v>1919116</v>
      </c>
      <c r="G23" s="49">
        <f t="shared" si="2"/>
        <v>44417645</v>
      </c>
      <c r="H23" s="50">
        <v>-291876</v>
      </c>
      <c r="I23" s="49">
        <f t="shared" si="3"/>
        <v>8981725</v>
      </c>
      <c r="J23" s="49"/>
      <c r="K23" s="50"/>
      <c r="L23" s="49">
        <f t="shared" si="1"/>
        <v>8981725</v>
      </c>
      <c r="M23" s="51">
        <f t="shared" si="4"/>
        <v>53107494</v>
      </c>
      <c r="N23" s="181" t="s">
        <v>37</v>
      </c>
    </row>
    <row r="24" spans="2:14" ht="23.25" customHeight="1">
      <c r="B24" s="178" t="s">
        <v>38</v>
      </c>
      <c r="C24" s="48">
        <f>'経常'!K23</f>
        <v>58900756</v>
      </c>
      <c r="D24" s="49">
        <f>'投資'!J23</f>
        <v>7759714</v>
      </c>
      <c r="E24" s="49">
        <f t="shared" si="0"/>
        <v>66660470</v>
      </c>
      <c r="F24" s="49">
        <f>'退職手当'!I24</f>
        <v>2518283</v>
      </c>
      <c r="G24" s="49">
        <f t="shared" si="2"/>
        <v>61419039</v>
      </c>
      <c r="H24" s="50">
        <v>-378125</v>
      </c>
      <c r="I24" s="49">
        <f t="shared" si="3"/>
        <v>7759714</v>
      </c>
      <c r="J24" s="49"/>
      <c r="K24" s="50"/>
      <c r="L24" s="49">
        <f t="shared" si="1"/>
        <v>7759714</v>
      </c>
      <c r="M24" s="51">
        <f t="shared" si="4"/>
        <v>68800628</v>
      </c>
      <c r="N24" s="181" t="s">
        <v>38</v>
      </c>
    </row>
    <row r="25" spans="2:14" ht="23.25" customHeight="1">
      <c r="B25" s="178" t="s">
        <v>39</v>
      </c>
      <c r="C25" s="48">
        <f>'経常'!K24</f>
        <v>39143230</v>
      </c>
      <c r="D25" s="49">
        <f>'投資'!J24</f>
        <v>7088716</v>
      </c>
      <c r="E25" s="49">
        <f t="shared" si="0"/>
        <v>46231946</v>
      </c>
      <c r="F25" s="49">
        <f>'退職手当'!I25</f>
        <v>2069649</v>
      </c>
      <c r="G25" s="49">
        <f t="shared" si="2"/>
        <v>41212879</v>
      </c>
      <c r="H25" s="50">
        <v>-264012</v>
      </c>
      <c r="I25" s="49">
        <f t="shared" si="3"/>
        <v>7088716</v>
      </c>
      <c r="J25" s="49"/>
      <c r="K25" s="50"/>
      <c r="L25" s="49">
        <f t="shared" si="1"/>
        <v>7088716</v>
      </c>
      <c r="M25" s="51">
        <f t="shared" si="4"/>
        <v>48037583</v>
      </c>
      <c r="N25" s="181" t="s">
        <v>40</v>
      </c>
    </row>
    <row r="26" spans="2:14" ht="23.25" customHeight="1">
      <c r="B26" s="178" t="s">
        <v>41</v>
      </c>
      <c r="C26" s="48">
        <f>'経常'!K25</f>
        <v>83239060</v>
      </c>
      <c r="D26" s="49">
        <f>'投資'!J25</f>
        <v>12407072</v>
      </c>
      <c r="E26" s="49">
        <f t="shared" si="0"/>
        <v>95646132</v>
      </c>
      <c r="F26" s="49">
        <f>'退職手当'!I26</f>
        <v>3082598</v>
      </c>
      <c r="G26" s="49">
        <f t="shared" si="2"/>
        <v>86321658</v>
      </c>
      <c r="H26" s="50">
        <v>-539642</v>
      </c>
      <c r="I26" s="49">
        <f t="shared" si="3"/>
        <v>12407072</v>
      </c>
      <c r="J26" s="49"/>
      <c r="K26" s="50"/>
      <c r="L26" s="49">
        <f t="shared" si="1"/>
        <v>12407072</v>
      </c>
      <c r="M26" s="51">
        <f t="shared" si="4"/>
        <v>98189088</v>
      </c>
      <c r="N26" s="181" t="s">
        <v>42</v>
      </c>
    </row>
    <row r="27" spans="2:14" ht="23.25" customHeight="1">
      <c r="B27" s="178" t="s">
        <v>43</v>
      </c>
      <c r="C27" s="48">
        <f>'経常'!K26</f>
        <v>104472168</v>
      </c>
      <c r="D27" s="49">
        <f>'投資'!J26</f>
        <v>18605650</v>
      </c>
      <c r="E27" s="49">
        <f t="shared" si="0"/>
        <v>123077818</v>
      </c>
      <c r="F27" s="49">
        <f>'退職手当'!I27</f>
        <v>3187898</v>
      </c>
      <c r="G27" s="49">
        <f t="shared" si="2"/>
        <v>107660066</v>
      </c>
      <c r="H27" s="50">
        <v>-690157</v>
      </c>
      <c r="I27" s="49">
        <f t="shared" si="3"/>
        <v>18605650</v>
      </c>
      <c r="J27" s="49"/>
      <c r="K27" s="50"/>
      <c r="L27" s="49">
        <f t="shared" si="1"/>
        <v>18605650</v>
      </c>
      <c r="M27" s="51">
        <f t="shared" si="4"/>
        <v>125575559</v>
      </c>
      <c r="N27" s="181" t="s">
        <v>44</v>
      </c>
    </row>
    <row r="28" spans="2:14" ht="23.25" customHeight="1">
      <c r="B28" s="178" t="s">
        <v>45</v>
      </c>
      <c r="C28" s="48">
        <f>'経常'!K27</f>
        <v>112540289</v>
      </c>
      <c r="D28" s="49">
        <f>'投資'!J27</f>
        <v>14931747</v>
      </c>
      <c r="E28" s="49">
        <f t="shared" si="0"/>
        <v>127472036</v>
      </c>
      <c r="F28" s="49">
        <f>'退職手当'!I28</f>
        <v>3758887</v>
      </c>
      <c r="G28" s="49">
        <f t="shared" si="2"/>
        <v>116299176</v>
      </c>
      <c r="H28" s="50">
        <v>-717296</v>
      </c>
      <c r="I28" s="49">
        <f t="shared" si="3"/>
        <v>14931747</v>
      </c>
      <c r="J28" s="49"/>
      <c r="K28" s="50"/>
      <c r="L28" s="49">
        <f t="shared" si="1"/>
        <v>14931747</v>
      </c>
      <c r="M28" s="51">
        <f t="shared" si="4"/>
        <v>130513627</v>
      </c>
      <c r="N28" s="181" t="s">
        <v>46</v>
      </c>
    </row>
    <row r="29" spans="2:14" ht="23.25" customHeight="1">
      <c r="B29" s="178" t="s">
        <v>133</v>
      </c>
      <c r="C29" s="48">
        <f>'経常'!K28</f>
        <v>76797009</v>
      </c>
      <c r="D29" s="49">
        <f>'投資'!J28</f>
        <v>11961580</v>
      </c>
      <c r="E29" s="49">
        <f t="shared" si="0"/>
        <v>88758589</v>
      </c>
      <c r="F29" s="49">
        <f>'退職手当'!I29</f>
        <v>2737780</v>
      </c>
      <c r="G29" s="49">
        <f t="shared" si="2"/>
        <v>79534789</v>
      </c>
      <c r="H29" s="50">
        <v>-500111</v>
      </c>
      <c r="I29" s="49">
        <f t="shared" si="3"/>
        <v>11961580</v>
      </c>
      <c r="J29" s="49"/>
      <c r="K29" s="50"/>
      <c r="L29" s="49">
        <f t="shared" si="1"/>
        <v>11961580</v>
      </c>
      <c r="M29" s="51">
        <f t="shared" si="4"/>
        <v>90996258</v>
      </c>
      <c r="N29" s="181" t="s">
        <v>135</v>
      </c>
    </row>
    <row r="30" spans="2:14" ht="23.25" customHeight="1">
      <c r="B30" s="179" t="s">
        <v>47</v>
      </c>
      <c r="C30" s="52">
        <f>'経常'!K29</f>
        <v>106122356</v>
      </c>
      <c r="D30" s="53">
        <f>'投資'!J29</f>
        <v>14642431</v>
      </c>
      <c r="E30" s="53">
        <f t="shared" si="0"/>
        <v>120764787</v>
      </c>
      <c r="F30" s="53">
        <f>'退職手当'!I30</f>
        <v>3182707</v>
      </c>
      <c r="G30" s="53">
        <f t="shared" si="2"/>
        <v>109305063</v>
      </c>
      <c r="H30" s="54">
        <v>-677486</v>
      </c>
      <c r="I30" s="53">
        <f t="shared" si="3"/>
        <v>14642431</v>
      </c>
      <c r="J30" s="53"/>
      <c r="K30" s="54"/>
      <c r="L30" s="53">
        <f t="shared" si="1"/>
        <v>14642431</v>
      </c>
      <c r="M30" s="55">
        <f t="shared" si="4"/>
        <v>123270008</v>
      </c>
      <c r="N30" s="182" t="s">
        <v>22</v>
      </c>
    </row>
    <row r="31" spans="2:14" ht="23.25" customHeight="1">
      <c r="B31" s="56" t="s">
        <v>48</v>
      </c>
      <c r="C31" s="57">
        <f aca="true" t="shared" si="5" ref="C31:M31">SUM(C8:C30)</f>
        <v>1409617340</v>
      </c>
      <c r="D31" s="58">
        <f t="shared" si="5"/>
        <v>240173620</v>
      </c>
      <c r="E31" s="58">
        <f t="shared" si="5"/>
        <v>1649790960</v>
      </c>
      <c r="F31" s="58">
        <f t="shared" si="5"/>
        <v>50681563</v>
      </c>
      <c r="G31" s="58">
        <f>SUM(G8:G30)</f>
        <v>1460298903</v>
      </c>
      <c r="H31" s="59">
        <f t="shared" si="5"/>
        <v>-9294627</v>
      </c>
      <c r="I31" s="58">
        <f>SUM(I8:I30)</f>
        <v>240173620</v>
      </c>
      <c r="J31" s="58">
        <f>SUM(J8:J30)</f>
        <v>0</v>
      </c>
      <c r="K31" s="59">
        <f>SUM(K8:K30)</f>
        <v>0</v>
      </c>
      <c r="L31" s="58">
        <f>SUM(L8:L30)</f>
        <v>240173620</v>
      </c>
      <c r="M31" s="60">
        <f t="shared" si="5"/>
        <v>1691177896</v>
      </c>
      <c r="N31" s="61" t="s">
        <v>48</v>
      </c>
    </row>
    <row r="32" ht="12.75" customHeight="1">
      <c r="C32" s="2"/>
    </row>
    <row r="33" ht="12.75" customHeight="1">
      <c r="C33" s="2"/>
    </row>
  </sheetData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35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11" ht="19.5" customHeight="1">
      <c r="B2" s="164" t="s">
        <v>130</v>
      </c>
      <c r="D2" s="3"/>
      <c r="E2" s="3"/>
      <c r="F2" s="3"/>
      <c r="G2" s="3"/>
      <c r="H2" s="3"/>
      <c r="I2" s="3"/>
      <c r="K2" s="3"/>
    </row>
    <row r="3" spans="2:30" ht="19.5" customHeight="1" thickBot="1">
      <c r="B3" s="103" t="s">
        <v>56</v>
      </c>
      <c r="C3" s="4"/>
      <c r="D3" s="120"/>
      <c r="E3" s="120"/>
      <c r="F3" s="120"/>
      <c r="G3" s="120"/>
      <c r="H3" s="120"/>
      <c r="I3" s="120"/>
      <c r="J3" s="4"/>
      <c r="K3" s="120"/>
      <c r="AD3" s="28" t="s">
        <v>64</v>
      </c>
    </row>
    <row r="4" spans="2:30" ht="15" customHeight="1">
      <c r="B4" s="121"/>
      <c r="C4" s="122"/>
      <c r="D4" s="123"/>
      <c r="E4" s="123"/>
      <c r="F4" s="123"/>
      <c r="G4" s="123"/>
      <c r="H4" s="123"/>
      <c r="I4" s="123"/>
      <c r="J4" s="123"/>
      <c r="K4" s="124"/>
      <c r="L4" s="169"/>
      <c r="M4" s="170"/>
      <c r="N4" s="170"/>
      <c r="O4" s="170" t="s">
        <v>65</v>
      </c>
      <c r="P4" s="170"/>
      <c r="Q4" s="170"/>
      <c r="R4" s="170"/>
      <c r="S4" s="170"/>
      <c r="T4" s="170"/>
      <c r="U4" s="5"/>
      <c r="V4" s="6"/>
      <c r="W4" s="200" t="s">
        <v>66</v>
      </c>
      <c r="X4" s="200"/>
      <c r="Y4" s="200"/>
      <c r="Z4" s="200"/>
      <c r="AA4" s="200"/>
      <c r="AB4" s="6"/>
      <c r="AC4" s="7"/>
      <c r="AD4" s="125"/>
    </row>
    <row r="5" spans="2:30" ht="15" customHeight="1">
      <c r="B5" s="126" t="s">
        <v>4</v>
      </c>
      <c r="C5" s="127" t="s">
        <v>105</v>
      </c>
      <c r="D5" s="128" t="s">
        <v>52</v>
      </c>
      <c r="E5" s="128" t="s">
        <v>53</v>
      </c>
      <c r="F5" s="128" t="s">
        <v>104</v>
      </c>
      <c r="G5" s="128" t="s">
        <v>50</v>
      </c>
      <c r="H5" s="128" t="s">
        <v>49</v>
      </c>
      <c r="I5" s="128" t="s">
        <v>54</v>
      </c>
      <c r="J5" s="128" t="s">
        <v>51</v>
      </c>
      <c r="K5" s="129" t="s">
        <v>48</v>
      </c>
      <c r="L5" s="171" t="s">
        <v>120</v>
      </c>
      <c r="M5" s="172" t="s">
        <v>52</v>
      </c>
      <c r="N5" s="172" t="s">
        <v>121</v>
      </c>
      <c r="O5" s="172" t="s">
        <v>122</v>
      </c>
      <c r="P5" s="172" t="s">
        <v>50</v>
      </c>
      <c r="Q5" s="172" t="s">
        <v>49</v>
      </c>
      <c r="R5" s="172" t="s">
        <v>54</v>
      </c>
      <c r="S5" s="172" t="s">
        <v>51</v>
      </c>
      <c r="T5" s="172" t="s">
        <v>48</v>
      </c>
      <c r="U5" s="201" t="s">
        <v>109</v>
      </c>
      <c r="V5" s="203" t="s">
        <v>52</v>
      </c>
      <c r="W5" s="203" t="s">
        <v>53</v>
      </c>
      <c r="X5" s="203" t="s">
        <v>104</v>
      </c>
      <c r="Y5" s="130" t="s">
        <v>67</v>
      </c>
      <c r="Z5" s="203" t="s">
        <v>49</v>
      </c>
      <c r="AA5" s="203" t="s">
        <v>54</v>
      </c>
      <c r="AB5" s="130" t="s">
        <v>68</v>
      </c>
      <c r="AC5" s="198" t="s">
        <v>48</v>
      </c>
      <c r="AD5" s="131"/>
    </row>
    <row r="6" spans="2:30" ht="15" customHeight="1">
      <c r="B6" s="132"/>
      <c r="C6" s="133"/>
      <c r="D6" s="134"/>
      <c r="E6" s="134"/>
      <c r="F6" s="134"/>
      <c r="G6" s="134"/>
      <c r="H6" s="134"/>
      <c r="I6" s="134"/>
      <c r="J6" s="134"/>
      <c r="K6" s="135"/>
      <c r="L6" s="173"/>
      <c r="M6" s="174"/>
      <c r="N6" s="174"/>
      <c r="O6" s="174"/>
      <c r="P6" s="174"/>
      <c r="Q6" s="174"/>
      <c r="R6" s="174"/>
      <c r="S6" s="174"/>
      <c r="T6" s="174"/>
      <c r="U6" s="202"/>
      <c r="V6" s="204"/>
      <c r="W6" s="204"/>
      <c r="X6" s="204"/>
      <c r="Y6" s="136" t="s">
        <v>69</v>
      </c>
      <c r="Z6" s="204"/>
      <c r="AA6" s="204"/>
      <c r="AB6" s="76" t="s">
        <v>70</v>
      </c>
      <c r="AC6" s="199"/>
      <c r="AD6" s="137"/>
    </row>
    <row r="7" spans="2:30" ht="23.25" customHeight="1">
      <c r="B7" s="138" t="s">
        <v>8</v>
      </c>
      <c r="C7" s="139">
        <v>3728169</v>
      </c>
      <c r="D7" s="140">
        <v>3752259</v>
      </c>
      <c r="E7" s="140">
        <v>1057829</v>
      </c>
      <c r="F7" s="140">
        <v>1290662</v>
      </c>
      <c r="G7" s="140">
        <v>621719</v>
      </c>
      <c r="H7" s="140">
        <v>1606911</v>
      </c>
      <c r="I7" s="140">
        <v>2953159</v>
      </c>
      <c r="J7" s="140">
        <v>2333196</v>
      </c>
      <c r="K7" s="141">
        <f aca="true" t="shared" si="0" ref="K7:K29">SUM(C7:J7)</f>
        <v>17343904</v>
      </c>
      <c r="L7" s="175">
        <v>3403968</v>
      </c>
      <c r="M7" s="175">
        <v>3600873</v>
      </c>
      <c r="N7" s="175">
        <v>1028589</v>
      </c>
      <c r="O7" s="175">
        <v>1274591</v>
      </c>
      <c r="P7" s="175">
        <v>636978</v>
      </c>
      <c r="Q7" s="175">
        <v>1730772</v>
      </c>
      <c r="R7" s="175">
        <v>3059661</v>
      </c>
      <c r="S7" s="175">
        <v>2443890</v>
      </c>
      <c r="T7" s="175">
        <f aca="true" t="shared" si="1" ref="T7:T29">SUM(L7:S7)</f>
        <v>17179322</v>
      </c>
      <c r="U7" s="142">
        <f aca="true" t="shared" si="2" ref="U7:AC7">ROUND((C7-L7)/L7*100,1)</f>
        <v>9.5</v>
      </c>
      <c r="V7" s="143">
        <f t="shared" si="2"/>
        <v>4.2</v>
      </c>
      <c r="W7" s="143">
        <f t="shared" si="2"/>
        <v>2.8</v>
      </c>
      <c r="X7" s="184">
        <f t="shared" si="2"/>
        <v>1.3</v>
      </c>
      <c r="Y7" s="143">
        <f t="shared" si="2"/>
        <v>-2.4</v>
      </c>
      <c r="Z7" s="143">
        <f t="shared" si="2"/>
        <v>-7.2</v>
      </c>
      <c r="AA7" s="143">
        <f t="shared" si="2"/>
        <v>-3.5</v>
      </c>
      <c r="AB7" s="143">
        <f t="shared" si="2"/>
        <v>-4.5</v>
      </c>
      <c r="AC7" s="90">
        <f t="shared" si="2"/>
        <v>1</v>
      </c>
      <c r="AD7" s="144" t="s">
        <v>9</v>
      </c>
    </row>
    <row r="8" spans="2:30" ht="23.25" customHeight="1">
      <c r="B8" s="145" t="s">
        <v>10</v>
      </c>
      <c r="C8" s="146">
        <v>4210766</v>
      </c>
      <c r="D8" s="147">
        <v>7069726</v>
      </c>
      <c r="E8" s="147">
        <v>1334208</v>
      </c>
      <c r="F8" s="147">
        <v>1888346</v>
      </c>
      <c r="G8" s="147">
        <v>829190</v>
      </c>
      <c r="H8" s="147">
        <v>2003078</v>
      </c>
      <c r="I8" s="147">
        <v>4583820</v>
      </c>
      <c r="J8" s="147">
        <v>4563667</v>
      </c>
      <c r="K8" s="148">
        <f t="shared" si="0"/>
        <v>26482801</v>
      </c>
      <c r="L8" s="175">
        <v>3871717</v>
      </c>
      <c r="M8" s="175">
        <v>6599479</v>
      </c>
      <c r="N8" s="175">
        <v>1278946</v>
      </c>
      <c r="O8" s="175">
        <v>1781052</v>
      </c>
      <c r="P8" s="175">
        <v>839021</v>
      </c>
      <c r="Q8" s="175">
        <v>2061364</v>
      </c>
      <c r="R8" s="175">
        <v>4428739</v>
      </c>
      <c r="S8" s="175">
        <v>4546163</v>
      </c>
      <c r="T8" s="175">
        <f t="shared" si="1"/>
        <v>25406481</v>
      </c>
      <c r="U8" s="149">
        <f aca="true" t="shared" si="3" ref="U8:U29">ROUND((C8-L8)/L8*100,1)</f>
        <v>8.8</v>
      </c>
      <c r="V8" s="150">
        <f aca="true" t="shared" si="4" ref="V8:V29">ROUND((D8-M8)/M8*100,1)</f>
        <v>7.1</v>
      </c>
      <c r="W8" s="150">
        <f aca="true" t="shared" si="5" ref="W8:W29">ROUND((E8-N8)/N8*100,1)</f>
        <v>4.3</v>
      </c>
      <c r="X8" s="183">
        <f aca="true" t="shared" si="6" ref="X8:X29">ROUND((F8-O8)/O8*100,1)</f>
        <v>6</v>
      </c>
      <c r="Y8" s="150">
        <f aca="true" t="shared" si="7" ref="Y8:Y30">ROUND((G8-P8)/P8*100,1)</f>
        <v>-1.2</v>
      </c>
      <c r="Z8" s="150">
        <f aca="true" t="shared" si="8" ref="Z8:Z30">ROUND((H8-Q8)/Q8*100,1)</f>
        <v>-2.8</v>
      </c>
      <c r="AA8" s="150">
        <f aca="true" t="shared" si="9" ref="AA8:AA30">ROUND((I8-R8)/R8*100,1)</f>
        <v>3.5</v>
      </c>
      <c r="AB8" s="150">
        <f aca="true" t="shared" si="10" ref="AB8:AB30">ROUND((J8-S8)/S8*100,1)</f>
        <v>0.4</v>
      </c>
      <c r="AC8" s="91">
        <f aca="true" t="shared" si="11" ref="AC8:AC30">ROUND((K8-T8)/T8*100,1)</f>
        <v>4.2</v>
      </c>
      <c r="AD8" s="145" t="s">
        <v>11</v>
      </c>
    </row>
    <row r="9" spans="2:60" ht="23.25" customHeight="1">
      <c r="B9" s="145" t="s">
        <v>12</v>
      </c>
      <c r="C9" s="146">
        <v>5156566</v>
      </c>
      <c r="D9" s="147">
        <v>11447508</v>
      </c>
      <c r="E9" s="147">
        <v>1796640</v>
      </c>
      <c r="F9" s="147">
        <v>2943489</v>
      </c>
      <c r="G9" s="147">
        <v>776828</v>
      </c>
      <c r="H9" s="147">
        <v>2287679</v>
      </c>
      <c r="I9" s="147">
        <v>5749544</v>
      </c>
      <c r="J9" s="147">
        <v>7791518</v>
      </c>
      <c r="K9" s="148">
        <f t="shared" si="0"/>
        <v>37949772</v>
      </c>
      <c r="L9" s="175">
        <v>4806683</v>
      </c>
      <c r="M9" s="175">
        <v>10731962</v>
      </c>
      <c r="N9" s="175">
        <v>1717956</v>
      </c>
      <c r="O9" s="175">
        <v>2864288</v>
      </c>
      <c r="P9" s="175">
        <v>786858</v>
      </c>
      <c r="Q9" s="175">
        <v>2366579</v>
      </c>
      <c r="R9" s="175">
        <v>5612852</v>
      </c>
      <c r="S9" s="175">
        <v>7987594</v>
      </c>
      <c r="T9" s="175">
        <f t="shared" si="1"/>
        <v>36874772</v>
      </c>
      <c r="U9" s="149">
        <f t="shared" si="3"/>
        <v>7.3</v>
      </c>
      <c r="V9" s="150">
        <f t="shared" si="4"/>
        <v>6.7</v>
      </c>
      <c r="W9" s="150">
        <f t="shared" si="5"/>
        <v>4.6</v>
      </c>
      <c r="X9" s="183">
        <f t="shared" si="6"/>
        <v>2.8</v>
      </c>
      <c r="Y9" s="150">
        <f t="shared" si="7"/>
        <v>-1.3</v>
      </c>
      <c r="Z9" s="150">
        <f t="shared" si="8"/>
        <v>-3.3</v>
      </c>
      <c r="AA9" s="150">
        <f t="shared" si="9"/>
        <v>2.4</v>
      </c>
      <c r="AB9" s="150">
        <f t="shared" si="10"/>
        <v>-2.5</v>
      </c>
      <c r="AC9" s="91">
        <f t="shared" si="11"/>
        <v>2.9</v>
      </c>
      <c r="AD9" s="145" t="s">
        <v>12</v>
      </c>
      <c r="BH9" s="115"/>
    </row>
    <row r="10" spans="2:30" ht="23.25" customHeight="1">
      <c r="B10" s="145" t="s">
        <v>13</v>
      </c>
      <c r="C10" s="146">
        <v>6245975</v>
      </c>
      <c r="D10" s="147">
        <v>20084077</v>
      </c>
      <c r="E10" s="147">
        <v>2279685</v>
      </c>
      <c r="F10" s="147">
        <v>5365409</v>
      </c>
      <c r="G10" s="147">
        <v>736418</v>
      </c>
      <c r="H10" s="147">
        <v>2575547</v>
      </c>
      <c r="I10" s="147">
        <v>7920636</v>
      </c>
      <c r="J10" s="147">
        <v>7290357</v>
      </c>
      <c r="K10" s="148">
        <f t="shared" si="0"/>
        <v>52498104</v>
      </c>
      <c r="L10" s="175">
        <v>5878104</v>
      </c>
      <c r="M10" s="175">
        <v>19460903</v>
      </c>
      <c r="N10" s="175">
        <v>2202206</v>
      </c>
      <c r="O10" s="175">
        <v>5396916</v>
      </c>
      <c r="P10" s="175">
        <v>748080</v>
      </c>
      <c r="Q10" s="175">
        <v>2588707</v>
      </c>
      <c r="R10" s="175">
        <v>7899006</v>
      </c>
      <c r="S10" s="175">
        <v>7278431</v>
      </c>
      <c r="T10" s="175">
        <f t="shared" si="1"/>
        <v>51452353</v>
      </c>
      <c r="U10" s="149">
        <f t="shared" si="3"/>
        <v>6.3</v>
      </c>
      <c r="V10" s="150">
        <f t="shared" si="4"/>
        <v>3.2</v>
      </c>
      <c r="W10" s="150">
        <f t="shared" si="5"/>
        <v>3.5</v>
      </c>
      <c r="X10" s="183">
        <f t="shared" si="6"/>
        <v>-0.6</v>
      </c>
      <c r="Y10" s="150">
        <f t="shared" si="7"/>
        <v>-1.6</v>
      </c>
      <c r="Z10" s="150">
        <f t="shared" si="8"/>
        <v>-0.5</v>
      </c>
      <c r="AA10" s="150">
        <f t="shared" si="9"/>
        <v>0.3</v>
      </c>
      <c r="AB10" s="150">
        <f t="shared" si="10"/>
        <v>0.2</v>
      </c>
      <c r="AC10" s="91">
        <f t="shared" si="11"/>
        <v>2</v>
      </c>
      <c r="AD10" s="145" t="s">
        <v>14</v>
      </c>
    </row>
    <row r="11" spans="2:30" ht="23.25" customHeight="1">
      <c r="B11" s="145" t="s">
        <v>15</v>
      </c>
      <c r="C11" s="146">
        <v>5084125</v>
      </c>
      <c r="D11" s="147">
        <v>11832341</v>
      </c>
      <c r="E11" s="147">
        <v>1618369</v>
      </c>
      <c r="F11" s="147">
        <v>2702732</v>
      </c>
      <c r="G11" s="147">
        <v>534200</v>
      </c>
      <c r="H11" s="147">
        <v>1965297</v>
      </c>
      <c r="I11" s="147">
        <v>5892564</v>
      </c>
      <c r="J11" s="147">
        <v>3888610</v>
      </c>
      <c r="K11" s="148">
        <f t="shared" si="0"/>
        <v>33518238</v>
      </c>
      <c r="L11" s="175">
        <v>4753149</v>
      </c>
      <c r="M11" s="175">
        <v>11646174</v>
      </c>
      <c r="N11" s="175">
        <v>1561744</v>
      </c>
      <c r="O11" s="175">
        <v>2683969</v>
      </c>
      <c r="P11" s="175">
        <v>545094</v>
      </c>
      <c r="Q11" s="175">
        <v>1947754</v>
      </c>
      <c r="R11" s="175">
        <v>5730372</v>
      </c>
      <c r="S11" s="175">
        <v>4007011</v>
      </c>
      <c r="T11" s="175">
        <f t="shared" si="1"/>
        <v>32875267</v>
      </c>
      <c r="U11" s="149">
        <f t="shared" si="3"/>
        <v>7</v>
      </c>
      <c r="V11" s="150">
        <f t="shared" si="4"/>
        <v>1.6</v>
      </c>
      <c r="W11" s="150">
        <f t="shared" si="5"/>
        <v>3.6</v>
      </c>
      <c r="X11" s="183">
        <f t="shared" si="6"/>
        <v>0.7</v>
      </c>
      <c r="Y11" s="150">
        <f t="shared" si="7"/>
        <v>-2</v>
      </c>
      <c r="Z11" s="150">
        <f t="shared" si="8"/>
        <v>0.9</v>
      </c>
      <c r="AA11" s="150">
        <f t="shared" si="9"/>
        <v>2.8</v>
      </c>
      <c r="AB11" s="150">
        <f t="shared" si="10"/>
        <v>-3</v>
      </c>
      <c r="AC11" s="91">
        <f t="shared" si="11"/>
        <v>2</v>
      </c>
      <c r="AD11" s="145" t="s">
        <v>16</v>
      </c>
    </row>
    <row r="12" spans="2:30" ht="23.25" customHeight="1">
      <c r="B12" s="145" t="s">
        <v>17</v>
      </c>
      <c r="C12" s="146">
        <v>4921723</v>
      </c>
      <c r="D12" s="147">
        <v>14207471</v>
      </c>
      <c r="E12" s="147">
        <v>1617940</v>
      </c>
      <c r="F12" s="147">
        <v>3085284</v>
      </c>
      <c r="G12" s="147">
        <v>747345</v>
      </c>
      <c r="H12" s="147">
        <v>2059705</v>
      </c>
      <c r="I12" s="147">
        <v>5443448</v>
      </c>
      <c r="J12" s="147">
        <v>4576212</v>
      </c>
      <c r="K12" s="148">
        <f t="shared" si="0"/>
        <v>36659128</v>
      </c>
      <c r="L12" s="175">
        <v>4597540</v>
      </c>
      <c r="M12" s="175">
        <v>13903317</v>
      </c>
      <c r="N12" s="175">
        <v>1564937</v>
      </c>
      <c r="O12" s="175">
        <v>3106023</v>
      </c>
      <c r="P12" s="175">
        <v>765025</v>
      </c>
      <c r="Q12" s="175">
        <v>2098232</v>
      </c>
      <c r="R12" s="175">
        <v>5429531</v>
      </c>
      <c r="S12" s="175">
        <v>4547923</v>
      </c>
      <c r="T12" s="175">
        <f t="shared" si="1"/>
        <v>36012528</v>
      </c>
      <c r="U12" s="149">
        <f t="shared" si="3"/>
        <v>7.1</v>
      </c>
      <c r="V12" s="150">
        <f t="shared" si="4"/>
        <v>2.2</v>
      </c>
      <c r="W12" s="150">
        <f t="shared" si="5"/>
        <v>3.4</v>
      </c>
      <c r="X12" s="183">
        <f t="shared" si="6"/>
        <v>-0.7</v>
      </c>
      <c r="Y12" s="150">
        <f t="shared" si="7"/>
        <v>-2.3</v>
      </c>
      <c r="Z12" s="150">
        <f t="shared" si="8"/>
        <v>-1.8</v>
      </c>
      <c r="AA12" s="150">
        <f t="shared" si="9"/>
        <v>0.3</v>
      </c>
      <c r="AB12" s="150">
        <f t="shared" si="10"/>
        <v>0.6</v>
      </c>
      <c r="AC12" s="91">
        <f t="shared" si="11"/>
        <v>1.8</v>
      </c>
      <c r="AD12" s="145" t="s">
        <v>18</v>
      </c>
    </row>
    <row r="13" spans="2:30" ht="23.25" customHeight="1">
      <c r="B13" s="145" t="s">
        <v>19</v>
      </c>
      <c r="C13" s="146">
        <v>5519109</v>
      </c>
      <c r="D13" s="147">
        <v>18888778</v>
      </c>
      <c r="E13" s="147">
        <v>1863679</v>
      </c>
      <c r="F13" s="147">
        <v>3419157</v>
      </c>
      <c r="G13" s="147">
        <v>676911</v>
      </c>
      <c r="H13" s="147">
        <v>2631440</v>
      </c>
      <c r="I13" s="147">
        <v>6633200</v>
      </c>
      <c r="J13" s="147">
        <v>5230050</v>
      </c>
      <c r="K13" s="148">
        <f t="shared" si="0"/>
        <v>44862324</v>
      </c>
      <c r="L13" s="175">
        <v>5175507</v>
      </c>
      <c r="M13" s="175">
        <v>18364593</v>
      </c>
      <c r="N13" s="175">
        <v>1798143</v>
      </c>
      <c r="O13" s="175">
        <v>3424191</v>
      </c>
      <c r="P13" s="175">
        <v>692607</v>
      </c>
      <c r="Q13" s="175">
        <v>2605427</v>
      </c>
      <c r="R13" s="175">
        <v>6461015</v>
      </c>
      <c r="S13" s="175">
        <v>5319021</v>
      </c>
      <c r="T13" s="175">
        <f t="shared" si="1"/>
        <v>43840504</v>
      </c>
      <c r="U13" s="149">
        <f t="shared" si="3"/>
        <v>6.6</v>
      </c>
      <c r="V13" s="150">
        <f t="shared" si="4"/>
        <v>2.9</v>
      </c>
      <c r="W13" s="150">
        <f t="shared" si="5"/>
        <v>3.6</v>
      </c>
      <c r="X13" s="183">
        <f t="shared" si="6"/>
        <v>-0.1</v>
      </c>
      <c r="Y13" s="150">
        <f t="shared" si="7"/>
        <v>-2.3</v>
      </c>
      <c r="Z13" s="150">
        <f t="shared" si="8"/>
        <v>1</v>
      </c>
      <c r="AA13" s="150">
        <f t="shared" si="9"/>
        <v>2.7</v>
      </c>
      <c r="AB13" s="150">
        <f t="shared" si="10"/>
        <v>-1.7</v>
      </c>
      <c r="AC13" s="91">
        <f t="shared" si="11"/>
        <v>2.3</v>
      </c>
      <c r="AD13" s="145" t="s">
        <v>20</v>
      </c>
    </row>
    <row r="14" spans="2:30" ht="23.25" customHeight="1">
      <c r="B14" s="145" t="s">
        <v>21</v>
      </c>
      <c r="C14" s="146">
        <v>7270513</v>
      </c>
      <c r="D14" s="147">
        <v>28593857</v>
      </c>
      <c r="E14" s="147">
        <v>2709355</v>
      </c>
      <c r="F14" s="147">
        <v>5478493</v>
      </c>
      <c r="G14" s="147">
        <v>596064</v>
      </c>
      <c r="H14" s="147">
        <v>3535237</v>
      </c>
      <c r="I14" s="147">
        <v>11161315</v>
      </c>
      <c r="J14" s="147">
        <v>7587983</v>
      </c>
      <c r="K14" s="148">
        <f t="shared" si="0"/>
        <v>66932817</v>
      </c>
      <c r="L14" s="175">
        <v>6798554</v>
      </c>
      <c r="M14" s="175">
        <v>27434517</v>
      </c>
      <c r="N14" s="175">
        <v>2577062</v>
      </c>
      <c r="O14" s="175">
        <v>5355482</v>
      </c>
      <c r="P14" s="175">
        <v>603513</v>
      </c>
      <c r="Q14" s="175">
        <v>3444668</v>
      </c>
      <c r="R14" s="175">
        <v>10707531</v>
      </c>
      <c r="S14" s="175">
        <v>7435006</v>
      </c>
      <c r="T14" s="175">
        <f t="shared" si="1"/>
        <v>64356333</v>
      </c>
      <c r="U14" s="149">
        <f t="shared" si="3"/>
        <v>6.9</v>
      </c>
      <c r="V14" s="150">
        <f t="shared" si="4"/>
        <v>4.2</v>
      </c>
      <c r="W14" s="150">
        <f t="shared" si="5"/>
        <v>5.1</v>
      </c>
      <c r="X14" s="183">
        <f t="shared" si="6"/>
        <v>2.3</v>
      </c>
      <c r="Y14" s="150">
        <f t="shared" si="7"/>
        <v>-1.2</v>
      </c>
      <c r="Z14" s="150">
        <f t="shared" si="8"/>
        <v>2.6</v>
      </c>
      <c r="AA14" s="150">
        <f t="shared" si="9"/>
        <v>4.2</v>
      </c>
      <c r="AB14" s="150">
        <f t="shared" si="10"/>
        <v>2.1</v>
      </c>
      <c r="AC14" s="91">
        <f t="shared" si="11"/>
        <v>4</v>
      </c>
      <c r="AD14" s="145" t="s">
        <v>22</v>
      </c>
    </row>
    <row r="15" spans="2:30" ht="23.25" customHeight="1">
      <c r="B15" s="145" t="s">
        <v>23</v>
      </c>
      <c r="C15" s="146">
        <v>6581760</v>
      </c>
      <c r="D15" s="147">
        <v>23698745</v>
      </c>
      <c r="E15" s="147">
        <v>2363715</v>
      </c>
      <c r="F15" s="147">
        <v>5243281</v>
      </c>
      <c r="G15" s="147">
        <v>641573</v>
      </c>
      <c r="H15" s="147">
        <v>2900196</v>
      </c>
      <c r="I15" s="147">
        <v>9142624</v>
      </c>
      <c r="J15" s="147">
        <v>8784000</v>
      </c>
      <c r="K15" s="148">
        <f t="shared" si="0"/>
        <v>59355894</v>
      </c>
      <c r="L15" s="175">
        <v>6177497</v>
      </c>
      <c r="M15" s="175">
        <v>22326877</v>
      </c>
      <c r="N15" s="175">
        <v>2267360</v>
      </c>
      <c r="O15" s="175">
        <v>5232999</v>
      </c>
      <c r="P15" s="175">
        <v>649168</v>
      </c>
      <c r="Q15" s="175">
        <v>2857323</v>
      </c>
      <c r="R15" s="175">
        <v>8819778</v>
      </c>
      <c r="S15" s="175">
        <v>8037027</v>
      </c>
      <c r="T15" s="175">
        <f t="shared" si="1"/>
        <v>56368029</v>
      </c>
      <c r="U15" s="149">
        <f t="shared" si="3"/>
        <v>6.5</v>
      </c>
      <c r="V15" s="150">
        <f t="shared" si="4"/>
        <v>6.1</v>
      </c>
      <c r="W15" s="150">
        <f t="shared" si="5"/>
        <v>4.2</v>
      </c>
      <c r="X15" s="183">
        <f t="shared" si="6"/>
        <v>0.2</v>
      </c>
      <c r="Y15" s="150">
        <f t="shared" si="7"/>
        <v>-1.2</v>
      </c>
      <c r="Z15" s="150">
        <f t="shared" si="8"/>
        <v>1.5</v>
      </c>
      <c r="AA15" s="150">
        <f t="shared" si="9"/>
        <v>3.7</v>
      </c>
      <c r="AB15" s="150">
        <f t="shared" si="10"/>
        <v>9.3</v>
      </c>
      <c r="AC15" s="91">
        <f t="shared" si="11"/>
        <v>5.3</v>
      </c>
      <c r="AD15" s="145" t="s">
        <v>24</v>
      </c>
    </row>
    <row r="16" spans="2:30" ht="23.25" customHeight="1">
      <c r="B16" s="145" t="s">
        <v>25</v>
      </c>
      <c r="C16" s="146">
        <v>5698638</v>
      </c>
      <c r="D16" s="147">
        <v>14845068</v>
      </c>
      <c r="E16" s="147">
        <v>1923077</v>
      </c>
      <c r="F16" s="147">
        <v>3216354</v>
      </c>
      <c r="G16" s="147">
        <v>507252</v>
      </c>
      <c r="H16" s="147">
        <v>2371836</v>
      </c>
      <c r="I16" s="147">
        <v>6030511</v>
      </c>
      <c r="J16" s="147">
        <v>8169577</v>
      </c>
      <c r="K16" s="148">
        <f t="shared" si="0"/>
        <v>42762313</v>
      </c>
      <c r="L16" s="175">
        <v>5352467</v>
      </c>
      <c r="M16" s="175">
        <v>14143763</v>
      </c>
      <c r="N16" s="175">
        <v>1857322</v>
      </c>
      <c r="O16" s="175">
        <v>3228210</v>
      </c>
      <c r="P16" s="175">
        <v>508248</v>
      </c>
      <c r="Q16" s="175">
        <v>2363723</v>
      </c>
      <c r="R16" s="175">
        <v>5848636</v>
      </c>
      <c r="S16" s="175">
        <v>8004050</v>
      </c>
      <c r="T16" s="175">
        <f t="shared" si="1"/>
        <v>41306419</v>
      </c>
      <c r="U16" s="149">
        <f t="shared" si="3"/>
        <v>6.5</v>
      </c>
      <c r="V16" s="150">
        <f t="shared" si="4"/>
        <v>5</v>
      </c>
      <c r="W16" s="150">
        <f t="shared" si="5"/>
        <v>3.5</v>
      </c>
      <c r="X16" s="183">
        <f t="shared" si="6"/>
        <v>-0.4</v>
      </c>
      <c r="Y16" s="150">
        <f t="shared" si="7"/>
        <v>-0.2</v>
      </c>
      <c r="Z16" s="150">
        <f t="shared" si="8"/>
        <v>0.3</v>
      </c>
      <c r="AA16" s="150">
        <f t="shared" si="9"/>
        <v>3.1</v>
      </c>
      <c r="AB16" s="150">
        <f t="shared" si="10"/>
        <v>2.1</v>
      </c>
      <c r="AC16" s="91">
        <f t="shared" si="11"/>
        <v>3.5</v>
      </c>
      <c r="AD16" s="145" t="s">
        <v>26</v>
      </c>
    </row>
    <row r="17" spans="2:30" ht="23.25" customHeight="1">
      <c r="B17" s="145" t="s">
        <v>27</v>
      </c>
      <c r="C17" s="146">
        <v>9781142</v>
      </c>
      <c r="D17" s="147">
        <v>44625577</v>
      </c>
      <c r="E17" s="147">
        <v>3912468</v>
      </c>
      <c r="F17" s="147">
        <v>8586903</v>
      </c>
      <c r="G17" s="147">
        <v>874031</v>
      </c>
      <c r="H17" s="147">
        <v>5963039</v>
      </c>
      <c r="I17" s="147">
        <v>15025656</v>
      </c>
      <c r="J17" s="147">
        <v>15127740</v>
      </c>
      <c r="K17" s="148">
        <f t="shared" si="0"/>
        <v>103896556</v>
      </c>
      <c r="L17" s="175">
        <v>9285471</v>
      </c>
      <c r="M17" s="175">
        <v>44012059</v>
      </c>
      <c r="N17" s="175">
        <v>3757264</v>
      </c>
      <c r="O17" s="175">
        <v>8536734</v>
      </c>
      <c r="P17" s="175">
        <v>893016</v>
      </c>
      <c r="Q17" s="175">
        <v>5861700</v>
      </c>
      <c r="R17" s="175">
        <v>14634985</v>
      </c>
      <c r="S17" s="175">
        <v>14760566</v>
      </c>
      <c r="T17" s="175">
        <f t="shared" si="1"/>
        <v>101741795</v>
      </c>
      <c r="U17" s="149">
        <f t="shared" si="3"/>
        <v>5.3</v>
      </c>
      <c r="V17" s="150">
        <f t="shared" si="4"/>
        <v>1.4</v>
      </c>
      <c r="W17" s="150">
        <f t="shared" si="5"/>
        <v>4.1</v>
      </c>
      <c r="X17" s="183">
        <f t="shared" si="6"/>
        <v>0.6</v>
      </c>
      <c r="Y17" s="150">
        <f t="shared" si="7"/>
        <v>-2.1</v>
      </c>
      <c r="Z17" s="150">
        <f t="shared" si="8"/>
        <v>1.7</v>
      </c>
      <c r="AA17" s="150">
        <f t="shared" si="9"/>
        <v>2.7</v>
      </c>
      <c r="AB17" s="150">
        <f t="shared" si="10"/>
        <v>2.5</v>
      </c>
      <c r="AC17" s="91">
        <f t="shared" si="11"/>
        <v>2.1</v>
      </c>
      <c r="AD17" s="145" t="s">
        <v>28</v>
      </c>
    </row>
    <row r="18" spans="2:30" ht="23.25" customHeight="1">
      <c r="B18" s="145" t="s">
        <v>29</v>
      </c>
      <c r="C18" s="146">
        <v>11126437</v>
      </c>
      <c r="D18" s="147">
        <v>39579059</v>
      </c>
      <c r="E18" s="147">
        <v>4386712</v>
      </c>
      <c r="F18" s="147">
        <v>11189978</v>
      </c>
      <c r="G18" s="147">
        <v>751988</v>
      </c>
      <c r="H18" s="147">
        <v>5573045</v>
      </c>
      <c r="I18" s="147">
        <v>15956288</v>
      </c>
      <c r="J18" s="147">
        <v>16911758</v>
      </c>
      <c r="K18" s="148">
        <f t="shared" si="0"/>
        <v>105475265</v>
      </c>
      <c r="L18" s="175">
        <v>10596945</v>
      </c>
      <c r="M18" s="175">
        <v>38005762</v>
      </c>
      <c r="N18" s="175">
        <v>4202044</v>
      </c>
      <c r="O18" s="175">
        <v>11152200</v>
      </c>
      <c r="P18" s="175">
        <v>737334</v>
      </c>
      <c r="Q18" s="175">
        <v>5534208</v>
      </c>
      <c r="R18" s="175">
        <v>15498142</v>
      </c>
      <c r="S18" s="175">
        <v>16815041</v>
      </c>
      <c r="T18" s="175">
        <f t="shared" si="1"/>
        <v>102541676</v>
      </c>
      <c r="U18" s="149">
        <f t="shared" si="3"/>
        <v>5</v>
      </c>
      <c r="V18" s="150">
        <f t="shared" si="4"/>
        <v>4.1</v>
      </c>
      <c r="W18" s="150">
        <f t="shared" si="5"/>
        <v>4.4</v>
      </c>
      <c r="X18" s="183">
        <f t="shared" si="6"/>
        <v>0.3</v>
      </c>
      <c r="Y18" s="150">
        <f t="shared" si="7"/>
        <v>2</v>
      </c>
      <c r="Z18" s="150">
        <f t="shared" si="8"/>
        <v>0.7</v>
      </c>
      <c r="AA18" s="150">
        <f t="shared" si="9"/>
        <v>3</v>
      </c>
      <c r="AB18" s="150">
        <f t="shared" si="10"/>
        <v>0.6</v>
      </c>
      <c r="AC18" s="91">
        <f t="shared" si="11"/>
        <v>2.9</v>
      </c>
      <c r="AD18" s="145" t="s">
        <v>30</v>
      </c>
    </row>
    <row r="19" spans="2:30" ht="23.25" customHeight="1">
      <c r="B19" s="145" t="s">
        <v>31</v>
      </c>
      <c r="C19" s="146">
        <v>5240363</v>
      </c>
      <c r="D19" s="147">
        <v>11426927</v>
      </c>
      <c r="E19" s="147">
        <v>1785579</v>
      </c>
      <c r="F19" s="147">
        <v>3259471</v>
      </c>
      <c r="G19" s="147">
        <v>671762</v>
      </c>
      <c r="H19" s="147">
        <v>2137307</v>
      </c>
      <c r="I19" s="147">
        <v>5252441</v>
      </c>
      <c r="J19" s="147">
        <v>5052861</v>
      </c>
      <c r="K19" s="148">
        <f t="shared" si="0"/>
        <v>34826711</v>
      </c>
      <c r="L19" s="175">
        <v>4919221</v>
      </c>
      <c r="M19" s="175">
        <v>11154694</v>
      </c>
      <c r="N19" s="175">
        <v>1729949</v>
      </c>
      <c r="O19" s="175">
        <v>3295304</v>
      </c>
      <c r="P19" s="175">
        <v>673058</v>
      </c>
      <c r="Q19" s="175">
        <v>2171853</v>
      </c>
      <c r="R19" s="175">
        <v>5091083</v>
      </c>
      <c r="S19" s="175">
        <v>4813593</v>
      </c>
      <c r="T19" s="175">
        <f t="shared" si="1"/>
        <v>33848755</v>
      </c>
      <c r="U19" s="149">
        <f t="shared" si="3"/>
        <v>6.5</v>
      </c>
      <c r="V19" s="150">
        <f t="shared" si="4"/>
        <v>2.4</v>
      </c>
      <c r="W19" s="150">
        <f t="shared" si="5"/>
        <v>3.2</v>
      </c>
      <c r="X19" s="183">
        <f t="shared" si="6"/>
        <v>-1.1</v>
      </c>
      <c r="Y19" s="150">
        <f t="shared" si="7"/>
        <v>-0.2</v>
      </c>
      <c r="Z19" s="150">
        <f t="shared" si="8"/>
        <v>-1.6</v>
      </c>
      <c r="AA19" s="150">
        <f t="shared" si="9"/>
        <v>3.2</v>
      </c>
      <c r="AB19" s="150">
        <f t="shared" si="10"/>
        <v>5</v>
      </c>
      <c r="AC19" s="91">
        <f t="shared" si="11"/>
        <v>2.9</v>
      </c>
      <c r="AD19" s="145" t="s">
        <v>32</v>
      </c>
    </row>
    <row r="20" spans="2:30" ht="23.25" customHeight="1">
      <c r="B20" s="145" t="s">
        <v>33</v>
      </c>
      <c r="C20" s="146">
        <v>6198006</v>
      </c>
      <c r="D20" s="147">
        <v>20440301</v>
      </c>
      <c r="E20" s="147">
        <v>2104049</v>
      </c>
      <c r="F20" s="147">
        <v>4121127</v>
      </c>
      <c r="G20" s="147">
        <v>517469</v>
      </c>
      <c r="H20" s="147">
        <v>2554159</v>
      </c>
      <c r="I20" s="147">
        <v>7011272</v>
      </c>
      <c r="J20" s="147">
        <v>6003444</v>
      </c>
      <c r="K20" s="148">
        <f t="shared" si="0"/>
        <v>48949827</v>
      </c>
      <c r="L20" s="175">
        <v>5862472</v>
      </c>
      <c r="M20" s="175">
        <v>19596107</v>
      </c>
      <c r="N20" s="175">
        <v>2036069</v>
      </c>
      <c r="O20" s="175">
        <v>4154457</v>
      </c>
      <c r="P20" s="175">
        <v>512995</v>
      </c>
      <c r="Q20" s="175">
        <v>2554355</v>
      </c>
      <c r="R20" s="175">
        <v>6796847</v>
      </c>
      <c r="S20" s="175">
        <v>5687896</v>
      </c>
      <c r="T20" s="175">
        <f t="shared" si="1"/>
        <v>47201198</v>
      </c>
      <c r="U20" s="149">
        <f t="shared" si="3"/>
        <v>5.7</v>
      </c>
      <c r="V20" s="150">
        <f t="shared" si="4"/>
        <v>4.3</v>
      </c>
      <c r="W20" s="150">
        <f t="shared" si="5"/>
        <v>3.3</v>
      </c>
      <c r="X20" s="183">
        <f t="shared" si="6"/>
        <v>-0.8</v>
      </c>
      <c r="Y20" s="150">
        <f t="shared" si="7"/>
        <v>0.9</v>
      </c>
      <c r="Z20" s="150">
        <f t="shared" si="8"/>
        <v>0</v>
      </c>
      <c r="AA20" s="150">
        <f t="shared" si="9"/>
        <v>3.2</v>
      </c>
      <c r="AB20" s="150">
        <f t="shared" si="10"/>
        <v>5.5</v>
      </c>
      <c r="AC20" s="91">
        <f t="shared" si="11"/>
        <v>3.7</v>
      </c>
      <c r="AD20" s="145" t="s">
        <v>11</v>
      </c>
    </row>
    <row r="21" spans="2:30" ht="23.25" customHeight="1">
      <c r="B21" s="145" t="s">
        <v>34</v>
      </c>
      <c r="C21" s="146">
        <v>8329453</v>
      </c>
      <c r="D21" s="147">
        <v>28793665</v>
      </c>
      <c r="E21" s="147">
        <v>3063354</v>
      </c>
      <c r="F21" s="147">
        <v>6976302</v>
      </c>
      <c r="G21" s="147">
        <v>672780</v>
      </c>
      <c r="H21" s="147">
        <v>3524237</v>
      </c>
      <c r="I21" s="147">
        <v>11203741</v>
      </c>
      <c r="J21" s="147">
        <v>11826757</v>
      </c>
      <c r="K21" s="148">
        <f t="shared" si="0"/>
        <v>74390289</v>
      </c>
      <c r="L21" s="175">
        <v>7903646</v>
      </c>
      <c r="M21" s="175">
        <v>27515244</v>
      </c>
      <c r="N21" s="175">
        <v>2943716</v>
      </c>
      <c r="O21" s="175">
        <v>6978949</v>
      </c>
      <c r="P21" s="175">
        <v>663220</v>
      </c>
      <c r="Q21" s="175">
        <v>3513174</v>
      </c>
      <c r="R21" s="175">
        <v>10809005</v>
      </c>
      <c r="S21" s="175">
        <v>11899001</v>
      </c>
      <c r="T21" s="175">
        <f t="shared" si="1"/>
        <v>72225955</v>
      </c>
      <c r="U21" s="149">
        <f t="shared" si="3"/>
        <v>5.4</v>
      </c>
      <c r="V21" s="150">
        <f t="shared" si="4"/>
        <v>4.6</v>
      </c>
      <c r="W21" s="150">
        <f t="shared" si="5"/>
        <v>4.1</v>
      </c>
      <c r="X21" s="183">
        <f t="shared" si="6"/>
        <v>0</v>
      </c>
      <c r="Y21" s="150">
        <f t="shared" si="7"/>
        <v>1.4</v>
      </c>
      <c r="Z21" s="150">
        <f t="shared" si="8"/>
        <v>0.3</v>
      </c>
      <c r="AA21" s="150">
        <f t="shared" si="9"/>
        <v>3.7</v>
      </c>
      <c r="AB21" s="150">
        <f t="shared" si="10"/>
        <v>-0.6</v>
      </c>
      <c r="AC21" s="91">
        <f t="shared" si="11"/>
        <v>3</v>
      </c>
      <c r="AD21" s="145" t="s">
        <v>35</v>
      </c>
    </row>
    <row r="22" spans="2:30" ht="23.25" customHeight="1">
      <c r="B22" s="145" t="s">
        <v>36</v>
      </c>
      <c r="C22" s="146">
        <v>5702254</v>
      </c>
      <c r="D22" s="147">
        <v>18169849</v>
      </c>
      <c r="E22" s="147">
        <v>1961854</v>
      </c>
      <c r="F22" s="147">
        <v>3310979</v>
      </c>
      <c r="G22" s="147">
        <v>579458</v>
      </c>
      <c r="H22" s="147">
        <v>2202204</v>
      </c>
      <c r="I22" s="147">
        <v>5835625</v>
      </c>
      <c r="J22" s="147">
        <v>4736306</v>
      </c>
      <c r="K22" s="148">
        <f t="shared" si="0"/>
        <v>42498529</v>
      </c>
      <c r="L22" s="175">
        <v>5382013</v>
      </c>
      <c r="M22" s="175">
        <v>17981157</v>
      </c>
      <c r="N22" s="175">
        <v>1908473</v>
      </c>
      <c r="O22" s="175">
        <v>3350630</v>
      </c>
      <c r="P22" s="175">
        <v>582798</v>
      </c>
      <c r="Q22" s="175">
        <v>2249712</v>
      </c>
      <c r="R22" s="175">
        <v>5827582</v>
      </c>
      <c r="S22" s="175">
        <v>4540342</v>
      </c>
      <c r="T22" s="175">
        <f t="shared" si="1"/>
        <v>41822707</v>
      </c>
      <c r="U22" s="149">
        <f t="shared" si="3"/>
        <v>6</v>
      </c>
      <c r="V22" s="150">
        <f t="shared" si="4"/>
        <v>1</v>
      </c>
      <c r="W22" s="150">
        <f t="shared" si="5"/>
        <v>2.8</v>
      </c>
      <c r="X22" s="183">
        <f t="shared" si="6"/>
        <v>-1.2</v>
      </c>
      <c r="Y22" s="150">
        <f t="shared" si="7"/>
        <v>-0.6</v>
      </c>
      <c r="Z22" s="150">
        <f t="shared" si="8"/>
        <v>-2.1</v>
      </c>
      <c r="AA22" s="150">
        <f t="shared" si="9"/>
        <v>0.1</v>
      </c>
      <c r="AB22" s="150">
        <f t="shared" si="10"/>
        <v>4.3</v>
      </c>
      <c r="AC22" s="91">
        <f t="shared" si="11"/>
        <v>1.6</v>
      </c>
      <c r="AD22" s="145" t="s">
        <v>37</v>
      </c>
    </row>
    <row r="23" spans="2:30" ht="23.25" customHeight="1">
      <c r="B23" s="145" t="s">
        <v>38</v>
      </c>
      <c r="C23" s="146">
        <v>6460769</v>
      </c>
      <c r="D23" s="147">
        <v>25476427</v>
      </c>
      <c r="E23" s="147">
        <v>2288895</v>
      </c>
      <c r="F23" s="147">
        <v>3962855</v>
      </c>
      <c r="G23" s="147">
        <v>530601</v>
      </c>
      <c r="H23" s="147">
        <v>3144684</v>
      </c>
      <c r="I23" s="147">
        <v>8760409</v>
      </c>
      <c r="J23" s="147">
        <v>8276116</v>
      </c>
      <c r="K23" s="148">
        <f t="shared" si="0"/>
        <v>58900756</v>
      </c>
      <c r="L23" s="175">
        <v>6103446</v>
      </c>
      <c r="M23" s="175">
        <v>25423852</v>
      </c>
      <c r="N23" s="175">
        <v>2214390</v>
      </c>
      <c r="O23" s="175">
        <v>3993981</v>
      </c>
      <c r="P23" s="175">
        <v>529934</v>
      </c>
      <c r="Q23" s="175">
        <v>3109389</v>
      </c>
      <c r="R23" s="175">
        <v>8745925</v>
      </c>
      <c r="S23" s="175">
        <v>9092623</v>
      </c>
      <c r="T23" s="175">
        <f t="shared" si="1"/>
        <v>59213540</v>
      </c>
      <c r="U23" s="149">
        <f t="shared" si="3"/>
        <v>5.9</v>
      </c>
      <c r="V23" s="150">
        <f t="shared" si="4"/>
        <v>0.2</v>
      </c>
      <c r="W23" s="150">
        <f t="shared" si="5"/>
        <v>3.4</v>
      </c>
      <c r="X23" s="183">
        <f t="shared" si="6"/>
        <v>-0.8</v>
      </c>
      <c r="Y23" s="150">
        <f t="shared" si="7"/>
        <v>0.1</v>
      </c>
      <c r="Z23" s="150">
        <f t="shared" si="8"/>
        <v>1.1</v>
      </c>
      <c r="AA23" s="150">
        <f t="shared" si="9"/>
        <v>0.2</v>
      </c>
      <c r="AB23" s="150">
        <f t="shared" si="10"/>
        <v>-9</v>
      </c>
      <c r="AC23" s="91">
        <f t="shared" si="11"/>
        <v>-0.5</v>
      </c>
      <c r="AD23" s="145" t="s">
        <v>38</v>
      </c>
    </row>
    <row r="24" spans="2:30" ht="23.25" customHeight="1">
      <c r="B24" s="145" t="s">
        <v>39</v>
      </c>
      <c r="C24" s="146">
        <v>5098104</v>
      </c>
      <c r="D24" s="147">
        <v>16165641</v>
      </c>
      <c r="E24" s="147">
        <v>1631867</v>
      </c>
      <c r="F24" s="147">
        <v>3058724</v>
      </c>
      <c r="G24" s="147">
        <v>498491</v>
      </c>
      <c r="H24" s="147">
        <v>2007240</v>
      </c>
      <c r="I24" s="147">
        <v>5759530</v>
      </c>
      <c r="J24" s="147">
        <v>4923633</v>
      </c>
      <c r="K24" s="148">
        <f t="shared" si="0"/>
        <v>39143230</v>
      </c>
      <c r="L24" s="175">
        <v>4772711</v>
      </c>
      <c r="M24" s="175">
        <v>15707153</v>
      </c>
      <c r="N24" s="175">
        <v>1582974</v>
      </c>
      <c r="O24" s="175">
        <v>3064023</v>
      </c>
      <c r="P24" s="175">
        <v>510091</v>
      </c>
      <c r="Q24" s="175">
        <v>2002844</v>
      </c>
      <c r="R24" s="175">
        <v>5554761</v>
      </c>
      <c r="S24" s="175">
        <v>4872941</v>
      </c>
      <c r="T24" s="175">
        <f t="shared" si="1"/>
        <v>38067498</v>
      </c>
      <c r="U24" s="149">
        <f t="shared" si="3"/>
        <v>6.8</v>
      </c>
      <c r="V24" s="150">
        <f t="shared" si="4"/>
        <v>2.9</v>
      </c>
      <c r="W24" s="150">
        <f t="shared" si="5"/>
        <v>3.1</v>
      </c>
      <c r="X24" s="183">
        <f t="shared" si="6"/>
        <v>-0.2</v>
      </c>
      <c r="Y24" s="150">
        <f t="shared" si="7"/>
        <v>-2.3</v>
      </c>
      <c r="Z24" s="150">
        <f t="shared" si="8"/>
        <v>0.2</v>
      </c>
      <c r="AA24" s="150">
        <f t="shared" si="9"/>
        <v>3.7</v>
      </c>
      <c r="AB24" s="150">
        <f t="shared" si="10"/>
        <v>1</v>
      </c>
      <c r="AC24" s="91">
        <f t="shared" si="11"/>
        <v>2.8</v>
      </c>
      <c r="AD24" s="145" t="s">
        <v>40</v>
      </c>
    </row>
    <row r="25" spans="2:30" ht="23.25" customHeight="1">
      <c r="B25" s="145" t="s">
        <v>41</v>
      </c>
      <c r="C25" s="146">
        <v>8244739</v>
      </c>
      <c r="D25" s="147">
        <v>38809643</v>
      </c>
      <c r="E25" s="147">
        <v>3146310</v>
      </c>
      <c r="F25" s="147">
        <v>6334540</v>
      </c>
      <c r="G25" s="147">
        <v>706994</v>
      </c>
      <c r="H25" s="147">
        <v>4332644</v>
      </c>
      <c r="I25" s="147">
        <v>12856617</v>
      </c>
      <c r="J25" s="147">
        <v>8807573</v>
      </c>
      <c r="K25" s="148">
        <f t="shared" si="0"/>
        <v>83239060</v>
      </c>
      <c r="L25" s="175">
        <v>7872914</v>
      </c>
      <c r="M25" s="175">
        <v>37691384</v>
      </c>
      <c r="N25" s="175">
        <v>3038777</v>
      </c>
      <c r="O25" s="175">
        <v>6403362</v>
      </c>
      <c r="P25" s="175">
        <v>708042</v>
      </c>
      <c r="Q25" s="175">
        <v>4256229</v>
      </c>
      <c r="R25" s="175">
        <v>12485139</v>
      </c>
      <c r="S25" s="175">
        <v>8398063</v>
      </c>
      <c r="T25" s="175">
        <f t="shared" si="1"/>
        <v>80853910</v>
      </c>
      <c r="U25" s="149">
        <f t="shared" si="3"/>
        <v>4.7</v>
      </c>
      <c r="V25" s="150">
        <f t="shared" si="4"/>
        <v>3</v>
      </c>
      <c r="W25" s="150">
        <f t="shared" si="5"/>
        <v>3.5</v>
      </c>
      <c r="X25" s="183">
        <f t="shared" si="6"/>
        <v>-1.1</v>
      </c>
      <c r="Y25" s="150">
        <f t="shared" si="7"/>
        <v>-0.1</v>
      </c>
      <c r="Z25" s="150">
        <f t="shared" si="8"/>
        <v>1.8</v>
      </c>
      <c r="AA25" s="150">
        <f t="shared" si="9"/>
        <v>3</v>
      </c>
      <c r="AB25" s="150">
        <f t="shared" si="10"/>
        <v>4.9</v>
      </c>
      <c r="AC25" s="91">
        <f t="shared" si="11"/>
        <v>2.9</v>
      </c>
      <c r="AD25" s="145" t="s">
        <v>42</v>
      </c>
    </row>
    <row r="26" spans="2:30" ht="23.25" customHeight="1">
      <c r="B26" s="145" t="s">
        <v>43</v>
      </c>
      <c r="C26" s="146">
        <v>9744603</v>
      </c>
      <c r="D26" s="147">
        <v>43972939</v>
      </c>
      <c r="E26" s="147">
        <v>3727695</v>
      </c>
      <c r="F26" s="147">
        <v>8411775</v>
      </c>
      <c r="G26" s="147">
        <v>770883</v>
      </c>
      <c r="H26" s="147">
        <v>4688446</v>
      </c>
      <c r="I26" s="147">
        <v>17224972</v>
      </c>
      <c r="J26" s="147">
        <v>15930855</v>
      </c>
      <c r="K26" s="148">
        <f t="shared" si="0"/>
        <v>104472168</v>
      </c>
      <c r="L26" s="175">
        <v>9250862</v>
      </c>
      <c r="M26" s="175">
        <v>42471313</v>
      </c>
      <c r="N26" s="175">
        <v>3571258</v>
      </c>
      <c r="O26" s="175">
        <v>8405409</v>
      </c>
      <c r="P26" s="175">
        <v>762875</v>
      </c>
      <c r="Q26" s="175">
        <v>4746046</v>
      </c>
      <c r="R26" s="175">
        <v>16764316</v>
      </c>
      <c r="S26" s="175">
        <v>16635591</v>
      </c>
      <c r="T26" s="175">
        <f t="shared" si="1"/>
        <v>102607670</v>
      </c>
      <c r="U26" s="149">
        <f t="shared" si="3"/>
        <v>5.3</v>
      </c>
      <c r="V26" s="150">
        <f t="shared" si="4"/>
        <v>3.5</v>
      </c>
      <c r="W26" s="150">
        <f t="shared" si="5"/>
        <v>4.4</v>
      </c>
      <c r="X26" s="183">
        <f t="shared" si="6"/>
        <v>0.1</v>
      </c>
      <c r="Y26" s="150">
        <f t="shared" si="7"/>
        <v>1</v>
      </c>
      <c r="Z26" s="150">
        <f t="shared" si="8"/>
        <v>-1.2</v>
      </c>
      <c r="AA26" s="150">
        <f t="shared" si="9"/>
        <v>2.7</v>
      </c>
      <c r="AB26" s="150">
        <f t="shared" si="10"/>
        <v>-4.2</v>
      </c>
      <c r="AC26" s="91">
        <f t="shared" si="11"/>
        <v>1.8</v>
      </c>
      <c r="AD26" s="145" t="s">
        <v>44</v>
      </c>
    </row>
    <row r="27" spans="2:30" ht="23.25" customHeight="1">
      <c r="B27" s="145" t="s">
        <v>45</v>
      </c>
      <c r="C27" s="146">
        <v>9429973</v>
      </c>
      <c r="D27" s="147">
        <v>51874172</v>
      </c>
      <c r="E27" s="147">
        <v>3723491</v>
      </c>
      <c r="F27" s="147">
        <v>7690567</v>
      </c>
      <c r="G27" s="147">
        <v>829486</v>
      </c>
      <c r="H27" s="147">
        <v>5933946</v>
      </c>
      <c r="I27" s="147">
        <v>18448985</v>
      </c>
      <c r="J27" s="147">
        <v>14609669</v>
      </c>
      <c r="K27" s="148">
        <f t="shared" si="0"/>
        <v>112540289</v>
      </c>
      <c r="L27" s="175">
        <v>8979652</v>
      </c>
      <c r="M27" s="175">
        <v>50757413</v>
      </c>
      <c r="N27" s="175">
        <v>3579694</v>
      </c>
      <c r="O27" s="175">
        <v>7847967</v>
      </c>
      <c r="P27" s="175">
        <v>837433</v>
      </c>
      <c r="Q27" s="175">
        <v>5862047</v>
      </c>
      <c r="R27" s="175">
        <v>17797653</v>
      </c>
      <c r="S27" s="175">
        <v>14158660</v>
      </c>
      <c r="T27" s="175">
        <f t="shared" si="1"/>
        <v>109820519</v>
      </c>
      <c r="U27" s="149">
        <f t="shared" si="3"/>
        <v>5</v>
      </c>
      <c r="V27" s="150">
        <f t="shared" si="4"/>
        <v>2.2</v>
      </c>
      <c r="W27" s="150">
        <f t="shared" si="5"/>
        <v>4</v>
      </c>
      <c r="X27" s="183">
        <f t="shared" si="6"/>
        <v>-2</v>
      </c>
      <c r="Y27" s="150">
        <f t="shared" si="7"/>
        <v>-0.9</v>
      </c>
      <c r="Z27" s="150">
        <f t="shared" si="8"/>
        <v>1.2</v>
      </c>
      <c r="AA27" s="150">
        <f t="shared" si="9"/>
        <v>3.7</v>
      </c>
      <c r="AB27" s="150">
        <f t="shared" si="10"/>
        <v>3.2</v>
      </c>
      <c r="AC27" s="91">
        <f t="shared" si="11"/>
        <v>2.5</v>
      </c>
      <c r="AD27" s="145" t="s">
        <v>46</v>
      </c>
    </row>
    <row r="28" spans="2:30" ht="23.25" customHeight="1">
      <c r="B28" s="145" t="s">
        <v>133</v>
      </c>
      <c r="C28" s="146">
        <v>7394877</v>
      </c>
      <c r="D28" s="147">
        <v>33883732</v>
      </c>
      <c r="E28" s="147">
        <v>2781519</v>
      </c>
      <c r="F28" s="147">
        <v>5828786</v>
      </c>
      <c r="G28" s="147">
        <v>744215</v>
      </c>
      <c r="H28" s="147">
        <v>3768309</v>
      </c>
      <c r="I28" s="147">
        <v>12043311</v>
      </c>
      <c r="J28" s="147">
        <v>10352260</v>
      </c>
      <c r="K28" s="148">
        <f t="shared" si="0"/>
        <v>76797009</v>
      </c>
      <c r="L28" s="175">
        <v>6984205</v>
      </c>
      <c r="M28" s="175">
        <v>32643305</v>
      </c>
      <c r="N28" s="175">
        <v>2678936</v>
      </c>
      <c r="O28" s="175">
        <v>5831346</v>
      </c>
      <c r="P28" s="175">
        <v>764285</v>
      </c>
      <c r="Q28" s="175">
        <v>3774004</v>
      </c>
      <c r="R28" s="175">
        <v>11587843</v>
      </c>
      <c r="S28" s="175">
        <v>9970032</v>
      </c>
      <c r="T28" s="175">
        <f t="shared" si="1"/>
        <v>74233956</v>
      </c>
      <c r="U28" s="149">
        <f t="shared" si="3"/>
        <v>5.9</v>
      </c>
      <c r="V28" s="150">
        <f t="shared" si="4"/>
        <v>3.8</v>
      </c>
      <c r="W28" s="150">
        <f t="shared" si="5"/>
        <v>3.8</v>
      </c>
      <c r="X28" s="183">
        <f t="shared" si="6"/>
        <v>0</v>
      </c>
      <c r="Y28" s="150">
        <f t="shared" si="7"/>
        <v>-2.6</v>
      </c>
      <c r="Z28" s="150">
        <f t="shared" si="8"/>
        <v>-0.2</v>
      </c>
      <c r="AA28" s="150">
        <f t="shared" si="9"/>
        <v>3.9</v>
      </c>
      <c r="AB28" s="150">
        <f t="shared" si="10"/>
        <v>3.8</v>
      </c>
      <c r="AC28" s="91">
        <f t="shared" si="11"/>
        <v>3.5</v>
      </c>
      <c r="AD28" s="145" t="s">
        <v>135</v>
      </c>
    </row>
    <row r="29" spans="2:30" ht="23.25" customHeight="1">
      <c r="B29" s="151" t="s">
        <v>47</v>
      </c>
      <c r="C29" s="152">
        <v>9478111</v>
      </c>
      <c r="D29" s="153">
        <v>43533920</v>
      </c>
      <c r="E29" s="153">
        <v>3744033</v>
      </c>
      <c r="F29" s="153">
        <v>8043168</v>
      </c>
      <c r="G29" s="153">
        <v>767938</v>
      </c>
      <c r="H29" s="153">
        <v>5722790</v>
      </c>
      <c r="I29" s="153">
        <v>18343996</v>
      </c>
      <c r="J29" s="153">
        <v>16488400</v>
      </c>
      <c r="K29" s="154">
        <f t="shared" si="0"/>
        <v>106122356</v>
      </c>
      <c r="L29" s="175">
        <v>9003958</v>
      </c>
      <c r="M29" s="175">
        <v>42304058</v>
      </c>
      <c r="N29" s="175">
        <v>3593474</v>
      </c>
      <c r="O29" s="175">
        <v>8013716</v>
      </c>
      <c r="P29" s="175">
        <v>776380</v>
      </c>
      <c r="Q29" s="175">
        <v>5659573</v>
      </c>
      <c r="R29" s="175">
        <v>17524977</v>
      </c>
      <c r="S29" s="175">
        <v>15885222</v>
      </c>
      <c r="T29" s="175">
        <f t="shared" si="1"/>
        <v>102761358</v>
      </c>
      <c r="U29" s="155">
        <f t="shared" si="3"/>
        <v>5.3</v>
      </c>
      <c r="V29" s="156">
        <f t="shared" si="4"/>
        <v>2.9</v>
      </c>
      <c r="W29" s="156">
        <f t="shared" si="5"/>
        <v>4.2</v>
      </c>
      <c r="X29" s="185">
        <f t="shared" si="6"/>
        <v>0.4</v>
      </c>
      <c r="Y29" s="156">
        <f t="shared" si="7"/>
        <v>-1.1</v>
      </c>
      <c r="Z29" s="156">
        <f t="shared" si="8"/>
        <v>1.1</v>
      </c>
      <c r="AA29" s="156">
        <f t="shared" si="9"/>
        <v>4.7</v>
      </c>
      <c r="AB29" s="156">
        <f t="shared" si="10"/>
        <v>3.8</v>
      </c>
      <c r="AC29" s="92">
        <f t="shared" si="11"/>
        <v>3.3</v>
      </c>
      <c r="AD29" s="157" t="s">
        <v>22</v>
      </c>
    </row>
    <row r="30" spans="2:30" ht="23.25" customHeight="1" thickBot="1">
      <c r="B30" s="158" t="s">
        <v>48</v>
      </c>
      <c r="C30" s="159">
        <f aca="true" t="shared" si="12" ref="C30:K30">SUM(C7:C29)</f>
        <v>156646175</v>
      </c>
      <c r="D30" s="160">
        <f t="shared" si="12"/>
        <v>571171682</v>
      </c>
      <c r="E30" s="160">
        <f t="shared" si="12"/>
        <v>56822323</v>
      </c>
      <c r="F30" s="160">
        <f t="shared" si="12"/>
        <v>115408382</v>
      </c>
      <c r="G30" s="160">
        <f t="shared" si="12"/>
        <v>15583596</v>
      </c>
      <c r="H30" s="160">
        <f t="shared" si="12"/>
        <v>75488976</v>
      </c>
      <c r="I30" s="160">
        <f t="shared" si="12"/>
        <v>219233664</v>
      </c>
      <c r="J30" s="160">
        <f t="shared" si="12"/>
        <v>199262542</v>
      </c>
      <c r="K30" s="161">
        <f t="shared" si="12"/>
        <v>1409617340</v>
      </c>
      <c r="L30" s="176">
        <f aca="true" t="shared" si="13" ref="L30:S30">SUM(L7:L29)</f>
        <v>147732702</v>
      </c>
      <c r="M30" s="176">
        <f t="shared" si="13"/>
        <v>553475959</v>
      </c>
      <c r="N30" s="176">
        <f t="shared" si="13"/>
        <v>54691283</v>
      </c>
      <c r="O30" s="176">
        <f t="shared" si="13"/>
        <v>115375799</v>
      </c>
      <c r="P30" s="176">
        <f t="shared" si="13"/>
        <v>15726053</v>
      </c>
      <c r="Q30" s="176">
        <f t="shared" si="13"/>
        <v>75359683</v>
      </c>
      <c r="R30" s="176">
        <f t="shared" si="13"/>
        <v>213115379</v>
      </c>
      <c r="S30" s="176">
        <f t="shared" si="13"/>
        <v>197135687</v>
      </c>
      <c r="T30" s="176">
        <f>SUM(T7:T29)</f>
        <v>1372612545</v>
      </c>
      <c r="U30" s="162">
        <f>ROUND((C30-L30)/L30*100,1)</f>
        <v>6</v>
      </c>
      <c r="V30" s="163">
        <f>ROUND((D30-M30)/M30*100,1)</f>
        <v>3.2</v>
      </c>
      <c r="W30" s="163">
        <f>ROUND((E30-N30)/N30*100,1)</f>
        <v>3.9</v>
      </c>
      <c r="X30" s="186">
        <f>ROUND((F30-O30)/O30*100,1)</f>
        <v>0</v>
      </c>
      <c r="Y30" s="163">
        <f t="shared" si="7"/>
        <v>-0.9</v>
      </c>
      <c r="Z30" s="163">
        <f t="shared" si="8"/>
        <v>0.2</v>
      </c>
      <c r="AA30" s="163">
        <f t="shared" si="9"/>
        <v>2.9</v>
      </c>
      <c r="AB30" s="163">
        <f t="shared" si="10"/>
        <v>1.1</v>
      </c>
      <c r="AC30" s="93">
        <f t="shared" si="11"/>
        <v>2.7</v>
      </c>
      <c r="AD30" s="158" t="s">
        <v>48</v>
      </c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168"/>
    </row>
    <row r="32" spans="2:21" ht="12.75" customHeight="1">
      <c r="B32" s="3"/>
      <c r="D32" s="3"/>
      <c r="E32" s="3"/>
      <c r="F32" s="3"/>
      <c r="G32" s="3"/>
      <c r="H32" s="3"/>
      <c r="I32" s="3"/>
      <c r="K32" s="3"/>
      <c r="U32" s="168"/>
    </row>
    <row r="33" ht="13.5"/>
    <row r="34" ht="13.5"/>
    <row r="35" ht="13.5">
      <c r="AD35" s="89"/>
    </row>
  </sheetData>
  <mergeCells count="8">
    <mergeCell ref="AC5:AC6"/>
    <mergeCell ref="W4:AA4"/>
    <mergeCell ref="U5:U6"/>
    <mergeCell ref="V5:V6"/>
    <mergeCell ref="W5:W6"/>
    <mergeCell ref="X5:X6"/>
    <mergeCell ref="Z5:Z6"/>
    <mergeCell ref="AA5:AA6"/>
  </mergeCells>
  <printOptions/>
  <pageMargins left="0.7086614173228347" right="0.5905511811023623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36"/>
  <sheetViews>
    <sheetView showZeros="0" zoomScaleSheetLayoutView="100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0" ht="19.5" customHeight="1">
      <c r="B2" s="3"/>
      <c r="C2" s="3"/>
      <c r="D2" s="3"/>
      <c r="E2" s="3"/>
      <c r="F2" s="3"/>
      <c r="G2" s="3"/>
      <c r="H2" s="3"/>
      <c r="I2" s="3"/>
      <c r="J2" s="3"/>
    </row>
    <row r="3" spans="2:14" ht="19.5" customHeight="1">
      <c r="B3" s="103" t="s">
        <v>131</v>
      </c>
      <c r="C3" s="103"/>
      <c r="D3" s="103"/>
      <c r="E3" s="103"/>
      <c r="F3" s="103"/>
      <c r="G3" s="103"/>
      <c r="H3" s="103"/>
      <c r="I3" s="103"/>
      <c r="J3" s="103"/>
      <c r="N3" s="28" t="s">
        <v>64</v>
      </c>
    </row>
    <row r="4" spans="2:14" ht="15" customHeight="1">
      <c r="B4" s="104"/>
      <c r="C4" s="208" t="s">
        <v>106</v>
      </c>
      <c r="D4" s="210" t="s">
        <v>52</v>
      </c>
      <c r="E4" s="210" t="s">
        <v>53</v>
      </c>
      <c r="F4" s="210" t="s">
        <v>104</v>
      </c>
      <c r="G4" s="210" t="s">
        <v>50</v>
      </c>
      <c r="H4" s="210" t="s">
        <v>49</v>
      </c>
      <c r="I4" s="210" t="s">
        <v>54</v>
      </c>
      <c r="J4" s="212" t="s">
        <v>96</v>
      </c>
      <c r="K4" s="205" t="s">
        <v>97</v>
      </c>
      <c r="L4" s="206"/>
      <c r="M4" s="207"/>
      <c r="N4" s="105"/>
    </row>
    <row r="5" spans="2:14" ht="15" customHeight="1">
      <c r="B5" s="69" t="s">
        <v>4</v>
      </c>
      <c r="C5" s="209"/>
      <c r="D5" s="211"/>
      <c r="E5" s="211"/>
      <c r="F5" s="211"/>
      <c r="G5" s="211"/>
      <c r="H5" s="211"/>
      <c r="I5" s="211"/>
      <c r="J5" s="213"/>
      <c r="K5" s="106" t="s">
        <v>125</v>
      </c>
      <c r="L5" s="71" t="s">
        <v>71</v>
      </c>
      <c r="M5" s="107" t="s">
        <v>72</v>
      </c>
      <c r="N5" s="108"/>
    </row>
    <row r="6" spans="2:14" ht="15" customHeight="1">
      <c r="B6" s="69"/>
      <c r="C6" s="75" t="s">
        <v>98</v>
      </c>
      <c r="D6" s="70" t="s">
        <v>99</v>
      </c>
      <c r="E6" s="70" t="s">
        <v>100</v>
      </c>
      <c r="F6" s="70" t="s">
        <v>101</v>
      </c>
      <c r="G6" s="70" t="s">
        <v>102</v>
      </c>
      <c r="H6" s="70" t="s">
        <v>103</v>
      </c>
      <c r="I6" s="70" t="s">
        <v>107</v>
      </c>
      <c r="J6" s="72" t="s">
        <v>108</v>
      </c>
      <c r="K6" s="109" t="s">
        <v>116</v>
      </c>
      <c r="L6" s="70" t="s">
        <v>117</v>
      </c>
      <c r="M6" s="72" t="s">
        <v>118</v>
      </c>
      <c r="N6" s="108"/>
    </row>
    <row r="7" spans="2:14" ht="23.25" customHeight="1">
      <c r="B7" s="177" t="s">
        <v>8</v>
      </c>
      <c r="C7" s="110">
        <v>750625</v>
      </c>
      <c r="D7" s="94">
        <v>264733</v>
      </c>
      <c r="E7" s="94">
        <v>133193</v>
      </c>
      <c r="F7" s="94">
        <v>336774</v>
      </c>
      <c r="G7" s="94">
        <v>523850</v>
      </c>
      <c r="H7" s="94">
        <v>2989228</v>
      </c>
      <c r="I7" s="94">
        <v>1675173</v>
      </c>
      <c r="J7" s="96">
        <f aca="true" t="shared" si="0" ref="J7:J29">SUM(C7:I7)</f>
        <v>6673576</v>
      </c>
      <c r="K7" s="111">
        <v>5259020</v>
      </c>
      <c r="L7" s="46">
        <f>J7-K7</f>
        <v>1414556</v>
      </c>
      <c r="M7" s="112">
        <f aca="true" t="shared" si="1" ref="M7:M30">ROUND(L7/K7*100,1)</f>
        <v>26.9</v>
      </c>
      <c r="N7" s="180" t="s">
        <v>9</v>
      </c>
    </row>
    <row r="8" spans="2:14" ht="23.25" customHeight="1">
      <c r="B8" s="178" t="s">
        <v>10</v>
      </c>
      <c r="C8" s="113">
        <v>656582</v>
      </c>
      <c r="D8" s="95">
        <v>404779</v>
      </c>
      <c r="E8" s="95">
        <v>117350</v>
      </c>
      <c r="F8" s="95">
        <v>203340</v>
      </c>
      <c r="G8" s="95">
        <v>447810</v>
      </c>
      <c r="H8" s="95">
        <v>3659117</v>
      </c>
      <c r="I8" s="95">
        <v>1190526</v>
      </c>
      <c r="J8" s="97">
        <f t="shared" si="0"/>
        <v>6679504</v>
      </c>
      <c r="K8" s="190">
        <v>5745432</v>
      </c>
      <c r="L8" s="50">
        <f aca="true" t="shared" si="2" ref="L8:L29">J8-K8</f>
        <v>934072</v>
      </c>
      <c r="M8" s="114">
        <f t="shared" si="1"/>
        <v>16.3</v>
      </c>
      <c r="N8" s="181" t="s">
        <v>11</v>
      </c>
    </row>
    <row r="9" spans="2:61" ht="23.25" customHeight="1">
      <c r="B9" s="178" t="s">
        <v>12</v>
      </c>
      <c r="C9" s="113">
        <v>477664</v>
      </c>
      <c r="D9" s="95">
        <v>596342</v>
      </c>
      <c r="E9" s="95">
        <v>87017</v>
      </c>
      <c r="F9" s="95">
        <v>373787</v>
      </c>
      <c r="G9" s="95">
        <v>305071</v>
      </c>
      <c r="H9" s="95">
        <v>4363874</v>
      </c>
      <c r="I9" s="95">
        <v>1225255</v>
      </c>
      <c r="J9" s="97">
        <f t="shared" si="0"/>
        <v>7429010</v>
      </c>
      <c r="K9" s="190">
        <v>7735619</v>
      </c>
      <c r="L9" s="50">
        <f t="shared" si="2"/>
        <v>-306609</v>
      </c>
      <c r="M9" s="114">
        <f t="shared" si="1"/>
        <v>-4</v>
      </c>
      <c r="N9" s="181" t="s">
        <v>12</v>
      </c>
      <c r="BI9" s="115"/>
    </row>
    <row r="10" spans="2:14" ht="23.25" customHeight="1">
      <c r="B10" s="178" t="s">
        <v>13</v>
      </c>
      <c r="C10" s="113">
        <v>524888</v>
      </c>
      <c r="D10" s="95">
        <v>952909</v>
      </c>
      <c r="E10" s="95">
        <v>395346</v>
      </c>
      <c r="F10" s="95">
        <v>582020</v>
      </c>
      <c r="G10" s="95">
        <v>335064</v>
      </c>
      <c r="H10" s="95">
        <v>4026702</v>
      </c>
      <c r="I10" s="95">
        <v>1852073</v>
      </c>
      <c r="J10" s="97">
        <f t="shared" si="0"/>
        <v>8669002</v>
      </c>
      <c r="K10" s="190">
        <v>8104810</v>
      </c>
      <c r="L10" s="50">
        <f t="shared" si="2"/>
        <v>564192</v>
      </c>
      <c r="M10" s="114">
        <f t="shared" si="1"/>
        <v>7</v>
      </c>
      <c r="N10" s="181" t="s">
        <v>14</v>
      </c>
    </row>
    <row r="11" spans="2:14" ht="23.25" customHeight="1">
      <c r="B11" s="178" t="s">
        <v>15</v>
      </c>
      <c r="C11" s="113">
        <v>447219</v>
      </c>
      <c r="D11" s="95">
        <v>698996</v>
      </c>
      <c r="E11" s="95">
        <v>81879</v>
      </c>
      <c r="F11" s="95">
        <v>596457</v>
      </c>
      <c r="G11" s="95">
        <v>281807</v>
      </c>
      <c r="H11" s="95">
        <v>2965738</v>
      </c>
      <c r="I11" s="95">
        <v>1392305</v>
      </c>
      <c r="J11" s="97">
        <f t="shared" si="0"/>
        <v>6464401</v>
      </c>
      <c r="K11" s="190">
        <v>5097190</v>
      </c>
      <c r="L11" s="50">
        <f t="shared" si="2"/>
        <v>1367211</v>
      </c>
      <c r="M11" s="114">
        <f t="shared" si="1"/>
        <v>26.8</v>
      </c>
      <c r="N11" s="181" t="s">
        <v>16</v>
      </c>
    </row>
    <row r="12" spans="2:14" ht="23.25" customHeight="1">
      <c r="B12" s="178" t="s">
        <v>17</v>
      </c>
      <c r="C12" s="113">
        <v>425962</v>
      </c>
      <c r="D12" s="95">
        <v>573643</v>
      </c>
      <c r="E12" s="95">
        <v>78274</v>
      </c>
      <c r="F12" s="95">
        <v>370399</v>
      </c>
      <c r="G12" s="95">
        <v>265240</v>
      </c>
      <c r="H12" s="95">
        <v>2469183</v>
      </c>
      <c r="I12" s="95">
        <v>1258823</v>
      </c>
      <c r="J12" s="97">
        <f t="shared" si="0"/>
        <v>5441524</v>
      </c>
      <c r="K12" s="190">
        <v>5589050</v>
      </c>
      <c r="L12" s="50">
        <f t="shared" si="2"/>
        <v>-147526</v>
      </c>
      <c r="M12" s="114">
        <f t="shared" si="1"/>
        <v>-2.6</v>
      </c>
      <c r="N12" s="181" t="s">
        <v>18</v>
      </c>
    </row>
    <row r="13" spans="2:14" ht="23.25" customHeight="1">
      <c r="B13" s="178" t="s">
        <v>19</v>
      </c>
      <c r="C13" s="113">
        <v>371613</v>
      </c>
      <c r="D13" s="95">
        <v>676916</v>
      </c>
      <c r="E13" s="95">
        <v>269142</v>
      </c>
      <c r="F13" s="95">
        <v>514774</v>
      </c>
      <c r="G13" s="95">
        <v>217792</v>
      </c>
      <c r="H13" s="95">
        <v>3035641</v>
      </c>
      <c r="I13" s="95">
        <v>1599299</v>
      </c>
      <c r="J13" s="97">
        <f t="shared" si="0"/>
        <v>6685177</v>
      </c>
      <c r="K13" s="190">
        <v>7144196</v>
      </c>
      <c r="L13" s="50">
        <f t="shared" si="2"/>
        <v>-459019</v>
      </c>
      <c r="M13" s="114">
        <f t="shared" si="1"/>
        <v>-6.4</v>
      </c>
      <c r="N13" s="181" t="s">
        <v>20</v>
      </c>
    </row>
    <row r="14" spans="2:14" ht="23.25" customHeight="1">
      <c r="B14" s="178" t="s">
        <v>21</v>
      </c>
      <c r="C14" s="113">
        <v>359930</v>
      </c>
      <c r="D14" s="95">
        <v>1083641</v>
      </c>
      <c r="E14" s="95">
        <v>67602</v>
      </c>
      <c r="F14" s="95">
        <v>799225</v>
      </c>
      <c r="G14" s="95">
        <v>197109</v>
      </c>
      <c r="H14" s="95">
        <v>5138320</v>
      </c>
      <c r="I14" s="95">
        <v>2599610</v>
      </c>
      <c r="J14" s="97">
        <f t="shared" si="0"/>
        <v>10245437</v>
      </c>
      <c r="K14" s="190">
        <v>9181828</v>
      </c>
      <c r="L14" s="50">
        <f t="shared" si="2"/>
        <v>1063609</v>
      </c>
      <c r="M14" s="114">
        <f t="shared" si="1"/>
        <v>11.6</v>
      </c>
      <c r="N14" s="181" t="s">
        <v>22</v>
      </c>
    </row>
    <row r="15" spans="2:14" ht="23.25" customHeight="1">
      <c r="B15" s="178" t="s">
        <v>23</v>
      </c>
      <c r="C15" s="113">
        <v>467726</v>
      </c>
      <c r="D15" s="95">
        <v>987738</v>
      </c>
      <c r="E15" s="95">
        <v>85644</v>
      </c>
      <c r="F15" s="95">
        <v>650639</v>
      </c>
      <c r="G15" s="95">
        <v>288437</v>
      </c>
      <c r="H15" s="95">
        <v>5571902</v>
      </c>
      <c r="I15" s="95">
        <v>2047396</v>
      </c>
      <c r="J15" s="97">
        <f t="shared" si="0"/>
        <v>10099482</v>
      </c>
      <c r="K15" s="190">
        <v>8447456</v>
      </c>
      <c r="L15" s="50">
        <f t="shared" si="2"/>
        <v>1652026</v>
      </c>
      <c r="M15" s="114">
        <f t="shared" si="1"/>
        <v>19.6</v>
      </c>
      <c r="N15" s="181" t="s">
        <v>24</v>
      </c>
    </row>
    <row r="16" spans="2:14" ht="23.25" customHeight="1">
      <c r="B16" s="178" t="s">
        <v>25</v>
      </c>
      <c r="C16" s="113">
        <v>477085</v>
      </c>
      <c r="D16" s="95">
        <v>761873</v>
      </c>
      <c r="E16" s="95">
        <v>521704</v>
      </c>
      <c r="F16" s="95">
        <v>762827</v>
      </c>
      <c r="G16" s="95">
        <v>300975</v>
      </c>
      <c r="H16" s="95">
        <v>3287643</v>
      </c>
      <c r="I16" s="95">
        <v>1612477</v>
      </c>
      <c r="J16" s="97">
        <f t="shared" si="0"/>
        <v>7724584</v>
      </c>
      <c r="K16" s="190">
        <v>6896831</v>
      </c>
      <c r="L16" s="50">
        <f t="shared" si="2"/>
        <v>827753</v>
      </c>
      <c r="M16" s="114">
        <f t="shared" si="1"/>
        <v>12</v>
      </c>
      <c r="N16" s="181" t="s">
        <v>26</v>
      </c>
    </row>
    <row r="17" spans="2:14" ht="23.25" customHeight="1">
      <c r="B17" s="178" t="s">
        <v>27</v>
      </c>
      <c r="C17" s="113">
        <v>494476</v>
      </c>
      <c r="D17" s="95">
        <v>2231900</v>
      </c>
      <c r="E17" s="95">
        <v>290718</v>
      </c>
      <c r="F17" s="95">
        <v>1265831</v>
      </c>
      <c r="G17" s="95">
        <v>288040</v>
      </c>
      <c r="H17" s="95">
        <v>8878072</v>
      </c>
      <c r="I17" s="95">
        <v>4207720</v>
      </c>
      <c r="J17" s="97">
        <f t="shared" si="0"/>
        <v>17656757</v>
      </c>
      <c r="K17" s="190">
        <v>15622713</v>
      </c>
      <c r="L17" s="50">
        <f t="shared" si="2"/>
        <v>2034044</v>
      </c>
      <c r="M17" s="114">
        <f t="shared" si="1"/>
        <v>13</v>
      </c>
      <c r="N17" s="181" t="s">
        <v>28</v>
      </c>
    </row>
    <row r="18" spans="2:14" ht="23.25" customHeight="1">
      <c r="B18" s="178" t="s">
        <v>29</v>
      </c>
      <c r="C18" s="113">
        <v>565763</v>
      </c>
      <c r="D18" s="95">
        <v>2582367</v>
      </c>
      <c r="E18" s="95">
        <v>298926</v>
      </c>
      <c r="F18" s="95">
        <v>1546167</v>
      </c>
      <c r="G18" s="95">
        <v>336183</v>
      </c>
      <c r="H18" s="95">
        <v>12250379</v>
      </c>
      <c r="I18" s="95">
        <v>4634987</v>
      </c>
      <c r="J18" s="97">
        <f t="shared" si="0"/>
        <v>22214772</v>
      </c>
      <c r="K18" s="190">
        <v>20936648</v>
      </c>
      <c r="L18" s="50">
        <f t="shared" si="2"/>
        <v>1278124</v>
      </c>
      <c r="M18" s="114">
        <f t="shared" si="1"/>
        <v>6.1</v>
      </c>
      <c r="N18" s="181" t="s">
        <v>30</v>
      </c>
    </row>
    <row r="19" spans="2:14" ht="23.25" customHeight="1">
      <c r="B19" s="178" t="s">
        <v>31</v>
      </c>
      <c r="C19" s="113">
        <v>457405</v>
      </c>
      <c r="D19" s="95">
        <v>598147</v>
      </c>
      <c r="E19" s="95">
        <v>83678</v>
      </c>
      <c r="F19" s="95">
        <v>534100</v>
      </c>
      <c r="G19" s="95">
        <v>288691</v>
      </c>
      <c r="H19" s="95">
        <v>2417758</v>
      </c>
      <c r="I19" s="95">
        <v>1169652</v>
      </c>
      <c r="J19" s="97">
        <f t="shared" si="0"/>
        <v>5549431</v>
      </c>
      <c r="K19" s="190">
        <v>5274461</v>
      </c>
      <c r="L19" s="50">
        <f t="shared" si="2"/>
        <v>274970</v>
      </c>
      <c r="M19" s="114">
        <f t="shared" si="1"/>
        <v>5.2</v>
      </c>
      <c r="N19" s="181" t="s">
        <v>32</v>
      </c>
    </row>
    <row r="20" spans="2:14" ht="23.25" customHeight="1">
      <c r="B20" s="178" t="s">
        <v>33</v>
      </c>
      <c r="C20" s="113">
        <v>472446</v>
      </c>
      <c r="D20" s="95">
        <v>894573</v>
      </c>
      <c r="E20" s="95">
        <v>86389</v>
      </c>
      <c r="F20" s="95">
        <v>619710</v>
      </c>
      <c r="G20" s="95">
        <v>294072</v>
      </c>
      <c r="H20" s="95">
        <v>4028683</v>
      </c>
      <c r="I20" s="95">
        <v>1771029</v>
      </c>
      <c r="J20" s="97">
        <f t="shared" si="0"/>
        <v>8166902</v>
      </c>
      <c r="K20" s="190">
        <v>7311411</v>
      </c>
      <c r="L20" s="50">
        <f t="shared" si="2"/>
        <v>855491</v>
      </c>
      <c r="M20" s="114">
        <f t="shared" si="1"/>
        <v>11.7</v>
      </c>
      <c r="N20" s="181" t="s">
        <v>11</v>
      </c>
    </row>
    <row r="21" spans="2:14" ht="23.25" customHeight="1">
      <c r="B21" s="178" t="s">
        <v>34</v>
      </c>
      <c r="C21" s="113">
        <v>501298</v>
      </c>
      <c r="D21" s="95">
        <v>1488171</v>
      </c>
      <c r="E21" s="95">
        <v>91675</v>
      </c>
      <c r="F21" s="95">
        <v>1021478</v>
      </c>
      <c r="G21" s="95">
        <v>303771</v>
      </c>
      <c r="H21" s="95">
        <v>7745914</v>
      </c>
      <c r="I21" s="95">
        <v>2943119</v>
      </c>
      <c r="J21" s="97">
        <f t="shared" si="0"/>
        <v>14095426</v>
      </c>
      <c r="K21" s="190">
        <v>11802066</v>
      </c>
      <c r="L21" s="50">
        <f t="shared" si="2"/>
        <v>2293360</v>
      </c>
      <c r="M21" s="114">
        <f t="shared" si="1"/>
        <v>19.4</v>
      </c>
      <c r="N21" s="181" t="s">
        <v>35</v>
      </c>
    </row>
    <row r="22" spans="2:14" ht="23.25" customHeight="1">
      <c r="B22" s="178" t="s">
        <v>36</v>
      </c>
      <c r="C22" s="113">
        <v>410844</v>
      </c>
      <c r="D22" s="95">
        <v>852409</v>
      </c>
      <c r="E22" s="95">
        <v>287832</v>
      </c>
      <c r="F22" s="95">
        <v>492754</v>
      </c>
      <c r="G22" s="95">
        <v>249784</v>
      </c>
      <c r="H22" s="95">
        <v>4983711</v>
      </c>
      <c r="I22" s="95">
        <v>1704391</v>
      </c>
      <c r="J22" s="97">
        <f t="shared" si="0"/>
        <v>8981725</v>
      </c>
      <c r="K22" s="190">
        <v>6125409</v>
      </c>
      <c r="L22" s="50">
        <f t="shared" si="2"/>
        <v>2856316</v>
      </c>
      <c r="M22" s="114">
        <f t="shared" si="1"/>
        <v>46.6</v>
      </c>
      <c r="N22" s="181" t="s">
        <v>37</v>
      </c>
    </row>
    <row r="23" spans="2:14" ht="23.25" customHeight="1">
      <c r="B23" s="178" t="s">
        <v>38</v>
      </c>
      <c r="C23" s="113">
        <v>401612</v>
      </c>
      <c r="D23" s="95">
        <v>970055</v>
      </c>
      <c r="E23" s="95">
        <v>74403</v>
      </c>
      <c r="F23" s="95">
        <v>692421</v>
      </c>
      <c r="G23" s="95">
        <v>236758</v>
      </c>
      <c r="H23" s="95">
        <v>3472841</v>
      </c>
      <c r="I23" s="95">
        <v>1911624</v>
      </c>
      <c r="J23" s="97">
        <f t="shared" si="0"/>
        <v>7759714</v>
      </c>
      <c r="K23" s="190">
        <v>7415827</v>
      </c>
      <c r="L23" s="50">
        <f t="shared" si="2"/>
        <v>343887</v>
      </c>
      <c r="M23" s="114">
        <f t="shared" si="1"/>
        <v>4.6</v>
      </c>
      <c r="N23" s="181" t="s">
        <v>38</v>
      </c>
    </row>
    <row r="24" spans="2:14" ht="23.25" customHeight="1">
      <c r="B24" s="178" t="s">
        <v>39</v>
      </c>
      <c r="C24" s="113">
        <v>395468</v>
      </c>
      <c r="D24" s="95">
        <v>611184</v>
      </c>
      <c r="E24" s="95">
        <v>73134</v>
      </c>
      <c r="F24" s="95">
        <v>422244</v>
      </c>
      <c r="G24" s="95">
        <v>238643</v>
      </c>
      <c r="H24" s="95">
        <v>3979013</v>
      </c>
      <c r="I24" s="95">
        <v>1369030</v>
      </c>
      <c r="J24" s="97">
        <f t="shared" si="0"/>
        <v>7088716</v>
      </c>
      <c r="K24" s="190">
        <v>7379357</v>
      </c>
      <c r="L24" s="50">
        <f t="shared" si="2"/>
        <v>-290641</v>
      </c>
      <c r="M24" s="114">
        <f t="shared" si="1"/>
        <v>-3.9</v>
      </c>
      <c r="N24" s="181" t="s">
        <v>40</v>
      </c>
    </row>
    <row r="25" spans="2:14" ht="23.25" customHeight="1">
      <c r="B25" s="178" t="s">
        <v>41</v>
      </c>
      <c r="C25" s="113">
        <v>430795</v>
      </c>
      <c r="D25" s="95">
        <v>1572266</v>
      </c>
      <c r="E25" s="95">
        <v>79691</v>
      </c>
      <c r="F25" s="95">
        <v>982542</v>
      </c>
      <c r="G25" s="95">
        <v>247488</v>
      </c>
      <c r="H25" s="95">
        <v>5729858</v>
      </c>
      <c r="I25" s="95">
        <v>3364432</v>
      </c>
      <c r="J25" s="97">
        <f t="shared" si="0"/>
        <v>12407072</v>
      </c>
      <c r="K25" s="190">
        <v>11458827</v>
      </c>
      <c r="L25" s="50">
        <f t="shared" si="2"/>
        <v>948245</v>
      </c>
      <c r="M25" s="114">
        <f t="shared" si="1"/>
        <v>8.3</v>
      </c>
      <c r="N25" s="181" t="s">
        <v>42</v>
      </c>
    </row>
    <row r="26" spans="2:14" ht="23.25" customHeight="1">
      <c r="B26" s="178" t="s">
        <v>43</v>
      </c>
      <c r="C26" s="113">
        <v>452525</v>
      </c>
      <c r="D26" s="95">
        <v>1954206</v>
      </c>
      <c r="E26" s="95">
        <v>83891</v>
      </c>
      <c r="F26" s="95">
        <v>1379688</v>
      </c>
      <c r="G26" s="95">
        <v>256779</v>
      </c>
      <c r="H26" s="95">
        <v>9791966</v>
      </c>
      <c r="I26" s="95">
        <v>4686595</v>
      </c>
      <c r="J26" s="97">
        <f t="shared" si="0"/>
        <v>18605650</v>
      </c>
      <c r="K26" s="190">
        <v>15821739</v>
      </c>
      <c r="L26" s="50">
        <f t="shared" si="2"/>
        <v>2783911</v>
      </c>
      <c r="M26" s="189">
        <f>ROUND(L26/K26*100,1)</f>
        <v>17.6</v>
      </c>
      <c r="N26" s="181" t="s">
        <v>44</v>
      </c>
    </row>
    <row r="27" spans="2:14" ht="23.25" customHeight="1">
      <c r="B27" s="178" t="s">
        <v>45</v>
      </c>
      <c r="C27" s="113">
        <v>349636</v>
      </c>
      <c r="D27" s="95">
        <v>1746759</v>
      </c>
      <c r="E27" s="95">
        <v>66146</v>
      </c>
      <c r="F27" s="95">
        <v>1214557</v>
      </c>
      <c r="G27" s="95">
        <v>175271</v>
      </c>
      <c r="H27" s="95">
        <v>6857285</v>
      </c>
      <c r="I27" s="95">
        <v>4522093</v>
      </c>
      <c r="J27" s="97">
        <f t="shared" si="0"/>
        <v>14931747</v>
      </c>
      <c r="K27" s="190">
        <v>16503118</v>
      </c>
      <c r="L27" s="50">
        <f t="shared" si="2"/>
        <v>-1571371</v>
      </c>
      <c r="M27" s="114">
        <f t="shared" si="1"/>
        <v>-9.5</v>
      </c>
      <c r="N27" s="181" t="s">
        <v>46</v>
      </c>
    </row>
    <row r="28" spans="2:14" ht="23.25" customHeight="1">
      <c r="B28" s="178" t="s">
        <v>133</v>
      </c>
      <c r="C28" s="113">
        <v>395507</v>
      </c>
      <c r="D28" s="95">
        <v>1282101</v>
      </c>
      <c r="E28" s="95">
        <v>579841</v>
      </c>
      <c r="F28" s="95">
        <v>827506</v>
      </c>
      <c r="G28" s="95">
        <v>223603</v>
      </c>
      <c r="H28" s="95">
        <v>5525910</v>
      </c>
      <c r="I28" s="95">
        <v>3127112</v>
      </c>
      <c r="J28" s="97">
        <f t="shared" si="0"/>
        <v>11961580</v>
      </c>
      <c r="K28" s="190">
        <v>10211027</v>
      </c>
      <c r="L28" s="50">
        <f t="shared" si="2"/>
        <v>1750553</v>
      </c>
      <c r="M28" s="114">
        <f t="shared" si="1"/>
        <v>17.1</v>
      </c>
      <c r="N28" s="181" t="s">
        <v>135</v>
      </c>
    </row>
    <row r="29" spans="2:14" ht="23.25" customHeight="1">
      <c r="B29" s="179" t="s">
        <v>47</v>
      </c>
      <c r="C29" s="116">
        <v>377599</v>
      </c>
      <c r="D29" s="98">
        <v>1880525</v>
      </c>
      <c r="E29" s="98">
        <v>70763</v>
      </c>
      <c r="F29" s="98">
        <v>1240243</v>
      </c>
      <c r="G29" s="98">
        <v>195853</v>
      </c>
      <c r="H29" s="98">
        <v>5949251</v>
      </c>
      <c r="I29" s="98">
        <v>4928197</v>
      </c>
      <c r="J29" s="99">
        <f t="shared" si="0"/>
        <v>14642431</v>
      </c>
      <c r="K29" s="191">
        <v>12520387</v>
      </c>
      <c r="L29" s="54">
        <f t="shared" si="2"/>
        <v>2122044</v>
      </c>
      <c r="M29" s="117">
        <f t="shared" si="1"/>
        <v>16.9</v>
      </c>
      <c r="N29" s="182" t="s">
        <v>22</v>
      </c>
    </row>
    <row r="30" spans="2:14" ht="23.25" customHeight="1">
      <c r="B30" s="86" t="s">
        <v>48</v>
      </c>
      <c r="C30" s="100">
        <f aca="true" t="shared" si="3" ref="C30:J30">SUM(C7:C29)</f>
        <v>10664668</v>
      </c>
      <c r="D30" s="101">
        <f t="shared" si="3"/>
        <v>25666233</v>
      </c>
      <c r="E30" s="101">
        <f t="shared" si="3"/>
        <v>4004238</v>
      </c>
      <c r="F30" s="101">
        <f t="shared" si="3"/>
        <v>17429483</v>
      </c>
      <c r="G30" s="101">
        <f t="shared" si="3"/>
        <v>6498091</v>
      </c>
      <c r="H30" s="101">
        <f t="shared" si="3"/>
        <v>119117989</v>
      </c>
      <c r="I30" s="101">
        <f t="shared" si="3"/>
        <v>56792918</v>
      </c>
      <c r="J30" s="102">
        <f t="shared" si="3"/>
        <v>240173620</v>
      </c>
      <c r="K30" s="118">
        <f>SUM(K7:K29)</f>
        <v>217584422</v>
      </c>
      <c r="L30" s="59">
        <f>SUM(L7:L29)</f>
        <v>22589198</v>
      </c>
      <c r="M30" s="119">
        <f t="shared" si="1"/>
        <v>10.4</v>
      </c>
      <c r="N30" s="87" t="s">
        <v>48</v>
      </c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12.75" customHeight="1">
      <c r="B32" s="3"/>
      <c r="C32" s="3"/>
      <c r="D32" s="3"/>
      <c r="E32" s="3"/>
      <c r="F32" s="3"/>
      <c r="G32" s="3"/>
      <c r="H32" s="3"/>
      <c r="I32" s="3"/>
      <c r="J32" s="3"/>
    </row>
    <row r="33" ht="13.5"/>
    <row r="34" ht="13.5"/>
    <row r="35" ht="13.5"/>
    <row r="36" ht="12.75" customHeight="1">
      <c r="N36" s="89"/>
    </row>
  </sheetData>
  <mergeCells count="9">
    <mergeCell ref="K4:M4"/>
    <mergeCell ref="C4:C5"/>
    <mergeCell ref="D4:D5"/>
    <mergeCell ref="E4:E5"/>
    <mergeCell ref="G4:G5"/>
    <mergeCell ref="H4:H5"/>
    <mergeCell ref="I4:I5"/>
    <mergeCell ref="J4:J5"/>
    <mergeCell ref="F4:F5"/>
  </mergeCells>
  <printOptions/>
  <pageMargins left="0.5905511811023623" right="0.4330708661417323" top="0.984251968503937" bottom="0.984251968503937" header="0.5118110236220472" footer="0.5118110236220472"/>
  <pageSetup firstPageNumber="30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Zeros="0" zoomScale="75" zoomScaleNormal="75" workbookViewId="0" topLeftCell="A1">
      <selection activeCell="A30" sqref="A30"/>
    </sheetView>
  </sheetViews>
  <sheetFormatPr defaultColWidth="10.50390625" defaultRowHeight="12.75" customHeight="1"/>
  <cols>
    <col min="1" max="1" width="10.50390625" style="1" customWidth="1"/>
    <col min="2" max="5" width="19.00390625" style="1" customWidth="1"/>
    <col min="6" max="6" width="16.00390625" style="1" customWidth="1"/>
    <col min="7" max="7" width="16.875" style="1" customWidth="1"/>
    <col min="8" max="8" width="17.125" style="1" customWidth="1"/>
    <col min="9" max="9" width="24.00390625" style="1" customWidth="1"/>
    <col min="10" max="10" width="5.375" style="1" customWidth="1"/>
    <col min="11" max="16384" width="10.50390625" style="1" customWidth="1"/>
  </cols>
  <sheetData>
    <row r="1" spans="6:9" ht="19.5" customHeight="1">
      <c r="F1" s="192">
        <v>30.99574</v>
      </c>
      <c r="G1" s="193">
        <v>0.0537</v>
      </c>
      <c r="H1" s="193"/>
      <c r="I1" s="194">
        <v>741544</v>
      </c>
    </row>
    <row r="2" spans="1:8" ht="19.5" customHeight="1">
      <c r="A2" s="165" t="s">
        <v>132</v>
      </c>
      <c r="C2" s="4"/>
      <c r="D2" s="4"/>
      <c r="E2" s="4"/>
      <c r="F2" s="4"/>
      <c r="G2" s="4"/>
      <c r="H2" s="4"/>
    </row>
    <row r="3" spans="1:10" ht="19.5" customHeight="1">
      <c r="A3" s="62"/>
      <c r="B3" s="4"/>
      <c r="C3" s="4"/>
      <c r="D3" s="4"/>
      <c r="E3" s="4"/>
      <c r="F3" s="4"/>
      <c r="G3" s="4"/>
      <c r="H3" s="4"/>
      <c r="I3" s="4"/>
      <c r="J3" s="28"/>
    </row>
    <row r="4" spans="1:10" ht="15" customHeight="1">
      <c r="A4" s="63"/>
      <c r="B4" s="64" t="s">
        <v>86</v>
      </c>
      <c r="C4" s="65"/>
      <c r="D4" s="65"/>
      <c r="E4" s="65"/>
      <c r="F4" s="214" t="s">
        <v>87</v>
      </c>
      <c r="G4" s="215"/>
      <c r="H4" s="66"/>
      <c r="I4" s="67"/>
      <c r="J4" s="68"/>
    </row>
    <row r="5" spans="1:10" ht="15" customHeight="1">
      <c r="A5" s="69" t="s">
        <v>4</v>
      </c>
      <c r="B5" s="188" t="s">
        <v>126</v>
      </c>
      <c r="C5" s="70" t="s">
        <v>88</v>
      </c>
      <c r="D5" s="70" t="s">
        <v>89</v>
      </c>
      <c r="E5" s="70" t="s">
        <v>90</v>
      </c>
      <c r="F5" s="71" t="str">
        <f>"Ｄ×"&amp;TEXT(F1,"#0.#####")</f>
        <v>Ｄ×30.99574</v>
      </c>
      <c r="G5" s="71" t="s">
        <v>91</v>
      </c>
      <c r="H5" s="70" t="s">
        <v>92</v>
      </c>
      <c r="I5" s="72" t="s">
        <v>93</v>
      </c>
      <c r="J5" s="73"/>
    </row>
    <row r="6" spans="1:10" ht="15" customHeight="1">
      <c r="A6" s="74"/>
      <c r="B6" s="75" t="s">
        <v>94</v>
      </c>
      <c r="C6" s="187" t="s">
        <v>127</v>
      </c>
      <c r="D6" s="70" t="s">
        <v>95</v>
      </c>
      <c r="E6" s="77"/>
      <c r="F6" s="77"/>
      <c r="G6" s="77"/>
      <c r="H6" s="77"/>
      <c r="I6" s="78"/>
      <c r="J6" s="79"/>
    </row>
    <row r="7" spans="1:10" ht="15" customHeight="1">
      <c r="A7" s="80"/>
      <c r="B7" s="81" t="s">
        <v>59</v>
      </c>
      <c r="C7" s="82" t="s">
        <v>60</v>
      </c>
      <c r="D7" s="82" t="s">
        <v>61</v>
      </c>
      <c r="E7" s="83" t="s">
        <v>62</v>
      </c>
      <c r="F7" s="83" t="s">
        <v>7</v>
      </c>
      <c r="G7" s="83" t="str">
        <f>"Ｆ＝Ｅ＋"&amp;TEXT(G1,"0.####0")</f>
        <v>Ｆ＝Ｅ＋0.05370</v>
      </c>
      <c r="H7" s="82" t="s">
        <v>63</v>
      </c>
      <c r="I7" s="84" t="str">
        <f>"@"&amp;TEXT(I1,"#,##0")&amp;"円×Ｇ（千円）"</f>
        <v>@741,544円×Ｇ（千円）</v>
      </c>
      <c r="J7" s="85"/>
    </row>
    <row r="8" spans="1:15" ht="23.25" customHeight="1">
      <c r="A8" s="177" t="s">
        <v>8</v>
      </c>
      <c r="B8" s="8">
        <v>1135</v>
      </c>
      <c r="C8" s="9">
        <v>1112</v>
      </c>
      <c r="D8" s="9">
        <v>29</v>
      </c>
      <c r="E8" s="10">
        <f aca="true" t="shared" si="0" ref="E8:E31">ROUND(D8/C8,5)</f>
        <v>0.02608</v>
      </c>
      <c r="F8" s="10">
        <f>ROUND(E8*F$1,5)</f>
        <v>0.80837</v>
      </c>
      <c r="G8" s="11">
        <f>ROUND(F8+G$1,3)</f>
        <v>0.862</v>
      </c>
      <c r="H8" s="9">
        <f aca="true" t="shared" si="1" ref="H8:H30">ROUND(B8*G8,0)</f>
        <v>978</v>
      </c>
      <c r="I8" s="12">
        <f>ROUND(H8*I$1/1000,0)</f>
        <v>725230</v>
      </c>
      <c r="J8" s="180" t="s">
        <v>9</v>
      </c>
      <c r="N8" s="4"/>
      <c r="O8" s="4"/>
    </row>
    <row r="9" spans="1:15" ht="23.25" customHeight="1">
      <c r="A9" s="178" t="s">
        <v>10</v>
      </c>
      <c r="B9" s="13">
        <v>1527</v>
      </c>
      <c r="C9" s="14">
        <v>1548</v>
      </c>
      <c r="D9" s="14">
        <v>48</v>
      </c>
      <c r="E9" s="15">
        <f t="shared" si="0"/>
        <v>0.03101</v>
      </c>
      <c r="F9" s="15">
        <f aca="true" t="shared" si="2" ref="F9:F31">ROUND(E9*F$1,5)</f>
        <v>0.96118</v>
      </c>
      <c r="G9" s="16">
        <f aca="true" t="shared" si="3" ref="G9:G31">ROUND(F9+G$1,3)</f>
        <v>1.015</v>
      </c>
      <c r="H9" s="14">
        <f t="shared" si="1"/>
        <v>1550</v>
      </c>
      <c r="I9" s="17">
        <f aca="true" t="shared" si="4" ref="I9:I30">ROUND(H9*I$1/1000,0)</f>
        <v>1149393</v>
      </c>
      <c r="J9" s="181" t="s">
        <v>11</v>
      </c>
      <c r="N9" s="4"/>
      <c r="O9" s="4"/>
    </row>
    <row r="10" spans="1:15" ht="23.25" customHeight="1">
      <c r="A10" s="178" t="s">
        <v>12</v>
      </c>
      <c r="B10" s="13">
        <v>1921</v>
      </c>
      <c r="C10" s="14">
        <v>2254</v>
      </c>
      <c r="D10" s="14">
        <v>60</v>
      </c>
      <c r="E10" s="15">
        <f t="shared" si="0"/>
        <v>0.02662</v>
      </c>
      <c r="F10" s="15">
        <f t="shared" si="2"/>
        <v>0.82511</v>
      </c>
      <c r="G10" s="16">
        <f t="shared" si="3"/>
        <v>0.879</v>
      </c>
      <c r="H10" s="14">
        <f t="shared" si="1"/>
        <v>1689</v>
      </c>
      <c r="I10" s="17">
        <f t="shared" si="4"/>
        <v>1252468</v>
      </c>
      <c r="J10" s="181" t="s">
        <v>12</v>
      </c>
      <c r="N10" s="4"/>
      <c r="O10" s="4"/>
    </row>
    <row r="11" spans="1:15" ht="23.25" customHeight="1">
      <c r="A11" s="178" t="s">
        <v>13</v>
      </c>
      <c r="B11" s="13">
        <v>2599</v>
      </c>
      <c r="C11" s="14">
        <v>2739</v>
      </c>
      <c r="D11" s="14">
        <v>87</v>
      </c>
      <c r="E11" s="15">
        <f t="shared" si="0"/>
        <v>0.03176</v>
      </c>
      <c r="F11" s="15">
        <f t="shared" si="2"/>
        <v>0.98442</v>
      </c>
      <c r="G11" s="16">
        <f t="shared" si="3"/>
        <v>1.038</v>
      </c>
      <c r="H11" s="14">
        <f t="shared" si="1"/>
        <v>2698</v>
      </c>
      <c r="I11" s="17">
        <f t="shared" si="4"/>
        <v>2000686</v>
      </c>
      <c r="J11" s="181" t="s">
        <v>14</v>
      </c>
      <c r="N11" s="4"/>
      <c r="O11" s="4"/>
    </row>
    <row r="12" spans="1:15" ht="23.25" customHeight="1">
      <c r="A12" s="178" t="s">
        <v>15</v>
      </c>
      <c r="B12" s="13">
        <v>1891</v>
      </c>
      <c r="C12" s="14">
        <v>1875</v>
      </c>
      <c r="D12" s="14">
        <v>64</v>
      </c>
      <c r="E12" s="15">
        <f t="shared" si="0"/>
        <v>0.03413</v>
      </c>
      <c r="F12" s="15">
        <f t="shared" si="2"/>
        <v>1.05788</v>
      </c>
      <c r="G12" s="16">
        <f t="shared" si="3"/>
        <v>1.112</v>
      </c>
      <c r="H12" s="14">
        <f t="shared" si="1"/>
        <v>2103</v>
      </c>
      <c r="I12" s="17">
        <f t="shared" si="4"/>
        <v>1559467</v>
      </c>
      <c r="J12" s="181" t="s">
        <v>16</v>
      </c>
      <c r="N12" s="4"/>
      <c r="O12" s="4"/>
    </row>
    <row r="13" spans="1:15" ht="23.25" customHeight="1">
      <c r="A13" s="178" t="s">
        <v>17</v>
      </c>
      <c r="B13" s="13">
        <v>1821</v>
      </c>
      <c r="C13" s="14">
        <v>1622</v>
      </c>
      <c r="D13" s="14">
        <v>51</v>
      </c>
      <c r="E13" s="15">
        <f t="shared" si="0"/>
        <v>0.03144</v>
      </c>
      <c r="F13" s="15">
        <f t="shared" si="2"/>
        <v>0.97451</v>
      </c>
      <c r="G13" s="16">
        <f t="shared" si="3"/>
        <v>1.028</v>
      </c>
      <c r="H13" s="14">
        <f t="shared" si="1"/>
        <v>1872</v>
      </c>
      <c r="I13" s="17">
        <f t="shared" si="4"/>
        <v>1388170</v>
      </c>
      <c r="J13" s="181" t="s">
        <v>18</v>
      </c>
      <c r="N13" s="4"/>
      <c r="O13" s="4"/>
    </row>
    <row r="14" spans="1:15" ht="23.25" customHeight="1">
      <c r="A14" s="178" t="s">
        <v>19</v>
      </c>
      <c r="B14" s="13">
        <v>2251</v>
      </c>
      <c r="C14" s="14">
        <v>2110</v>
      </c>
      <c r="D14" s="14">
        <v>65</v>
      </c>
      <c r="E14" s="15">
        <f t="shared" si="0"/>
        <v>0.03081</v>
      </c>
      <c r="F14" s="15">
        <f t="shared" si="2"/>
        <v>0.95498</v>
      </c>
      <c r="G14" s="16">
        <f t="shared" si="3"/>
        <v>1.009</v>
      </c>
      <c r="H14" s="14">
        <f t="shared" si="1"/>
        <v>2271</v>
      </c>
      <c r="I14" s="17">
        <f t="shared" si="4"/>
        <v>1684046</v>
      </c>
      <c r="J14" s="181" t="s">
        <v>20</v>
      </c>
      <c r="N14" s="4"/>
      <c r="O14" s="4"/>
    </row>
    <row r="15" spans="1:15" ht="23.25" customHeight="1">
      <c r="A15" s="178" t="s">
        <v>21</v>
      </c>
      <c r="B15" s="13">
        <v>3234</v>
      </c>
      <c r="C15" s="14">
        <v>2945</v>
      </c>
      <c r="D15" s="14">
        <v>112</v>
      </c>
      <c r="E15" s="15">
        <f t="shared" si="0"/>
        <v>0.03803</v>
      </c>
      <c r="F15" s="15">
        <f t="shared" si="2"/>
        <v>1.17877</v>
      </c>
      <c r="G15" s="16">
        <f t="shared" si="3"/>
        <v>1.232</v>
      </c>
      <c r="H15" s="14">
        <f t="shared" si="1"/>
        <v>3984</v>
      </c>
      <c r="I15" s="17">
        <f t="shared" si="4"/>
        <v>2954311</v>
      </c>
      <c r="J15" s="181" t="s">
        <v>22</v>
      </c>
      <c r="N15" s="4"/>
      <c r="O15" s="4"/>
    </row>
    <row r="16" spans="1:15" ht="23.25" customHeight="1">
      <c r="A16" s="178" t="s">
        <v>23</v>
      </c>
      <c r="B16" s="13">
        <v>2857</v>
      </c>
      <c r="C16" s="14">
        <v>2631</v>
      </c>
      <c r="D16" s="14">
        <v>97</v>
      </c>
      <c r="E16" s="15">
        <f t="shared" si="0"/>
        <v>0.03687</v>
      </c>
      <c r="F16" s="15">
        <f t="shared" si="2"/>
        <v>1.14281</v>
      </c>
      <c r="G16" s="16">
        <f t="shared" si="3"/>
        <v>1.197</v>
      </c>
      <c r="H16" s="14">
        <f t="shared" si="1"/>
        <v>3420</v>
      </c>
      <c r="I16" s="17">
        <f t="shared" si="4"/>
        <v>2536080</v>
      </c>
      <c r="J16" s="181" t="s">
        <v>24</v>
      </c>
      <c r="N16" s="4"/>
      <c r="O16" s="4"/>
    </row>
    <row r="17" spans="1:15" ht="23.25" customHeight="1">
      <c r="A17" s="178" t="s">
        <v>25</v>
      </c>
      <c r="B17" s="13">
        <v>2133</v>
      </c>
      <c r="C17" s="14">
        <v>2447</v>
      </c>
      <c r="D17" s="14">
        <v>65</v>
      </c>
      <c r="E17" s="15">
        <f t="shared" si="0"/>
        <v>0.02656</v>
      </c>
      <c r="F17" s="15">
        <f t="shared" si="2"/>
        <v>0.82325</v>
      </c>
      <c r="G17" s="16">
        <f t="shared" si="3"/>
        <v>0.877</v>
      </c>
      <c r="H17" s="14">
        <f t="shared" si="1"/>
        <v>1871</v>
      </c>
      <c r="I17" s="17">
        <f t="shared" si="4"/>
        <v>1387429</v>
      </c>
      <c r="J17" s="181" t="s">
        <v>26</v>
      </c>
      <c r="N17" s="4"/>
      <c r="O17" s="4"/>
    </row>
    <row r="18" spans="1:15" ht="23.25" customHeight="1">
      <c r="A18" s="178" t="s">
        <v>27</v>
      </c>
      <c r="B18" s="13">
        <v>4828</v>
      </c>
      <c r="C18" s="14">
        <v>5110</v>
      </c>
      <c r="D18" s="14">
        <v>133</v>
      </c>
      <c r="E18" s="15">
        <f t="shared" si="0"/>
        <v>0.02603</v>
      </c>
      <c r="F18" s="15">
        <f t="shared" si="2"/>
        <v>0.80682</v>
      </c>
      <c r="G18" s="16">
        <f t="shared" si="3"/>
        <v>0.861</v>
      </c>
      <c r="H18" s="14">
        <f t="shared" si="1"/>
        <v>4157</v>
      </c>
      <c r="I18" s="17">
        <f t="shared" si="4"/>
        <v>3082598</v>
      </c>
      <c r="J18" s="181" t="s">
        <v>28</v>
      </c>
      <c r="N18" s="4"/>
      <c r="O18" s="4"/>
    </row>
    <row r="19" spans="1:15" ht="23.25" customHeight="1">
      <c r="A19" s="178" t="s">
        <v>29</v>
      </c>
      <c r="B19" s="13">
        <v>4849</v>
      </c>
      <c r="C19" s="14">
        <v>5285</v>
      </c>
      <c r="D19" s="14">
        <v>124</v>
      </c>
      <c r="E19" s="15">
        <f t="shared" si="0"/>
        <v>0.02346</v>
      </c>
      <c r="F19" s="15">
        <f t="shared" si="2"/>
        <v>0.72716</v>
      </c>
      <c r="G19" s="16">
        <f t="shared" si="3"/>
        <v>0.781</v>
      </c>
      <c r="H19" s="14">
        <f t="shared" si="1"/>
        <v>3787</v>
      </c>
      <c r="I19" s="17">
        <f t="shared" si="4"/>
        <v>2808227</v>
      </c>
      <c r="J19" s="181" t="s">
        <v>30</v>
      </c>
      <c r="N19" s="4"/>
      <c r="O19" s="4"/>
    </row>
    <row r="20" spans="1:15" ht="23.25" customHeight="1">
      <c r="A20" s="178" t="s">
        <v>31</v>
      </c>
      <c r="B20" s="13">
        <v>1915</v>
      </c>
      <c r="C20" s="14">
        <v>2312</v>
      </c>
      <c r="D20" s="14">
        <v>79</v>
      </c>
      <c r="E20" s="15">
        <f t="shared" si="0"/>
        <v>0.03417</v>
      </c>
      <c r="F20" s="15">
        <f t="shared" si="2"/>
        <v>1.05912</v>
      </c>
      <c r="G20" s="16">
        <f t="shared" si="3"/>
        <v>1.113</v>
      </c>
      <c r="H20" s="14">
        <f t="shared" si="1"/>
        <v>2131</v>
      </c>
      <c r="I20" s="17">
        <f t="shared" si="4"/>
        <v>1580230</v>
      </c>
      <c r="J20" s="181" t="s">
        <v>32</v>
      </c>
      <c r="N20" s="4"/>
      <c r="O20" s="4"/>
    </row>
    <row r="21" spans="1:15" ht="23.25" customHeight="1">
      <c r="A21" s="178" t="s">
        <v>33</v>
      </c>
      <c r="B21" s="13">
        <v>2476</v>
      </c>
      <c r="C21" s="14">
        <v>2679</v>
      </c>
      <c r="D21" s="14">
        <v>73</v>
      </c>
      <c r="E21" s="15">
        <f t="shared" si="0"/>
        <v>0.02725</v>
      </c>
      <c r="F21" s="15">
        <f t="shared" si="2"/>
        <v>0.84463</v>
      </c>
      <c r="G21" s="16">
        <f t="shared" si="3"/>
        <v>0.898</v>
      </c>
      <c r="H21" s="14">
        <f t="shared" si="1"/>
        <v>2223</v>
      </c>
      <c r="I21" s="17">
        <f t="shared" si="4"/>
        <v>1648452</v>
      </c>
      <c r="J21" s="181" t="s">
        <v>11</v>
      </c>
      <c r="N21" s="4"/>
      <c r="O21" s="4"/>
    </row>
    <row r="22" spans="1:15" ht="23.25" customHeight="1">
      <c r="A22" s="178" t="s">
        <v>34</v>
      </c>
      <c r="B22" s="13">
        <v>3556</v>
      </c>
      <c r="C22" s="14">
        <v>3935</v>
      </c>
      <c r="D22" s="14">
        <v>112</v>
      </c>
      <c r="E22" s="15">
        <f t="shared" si="0"/>
        <v>0.02846</v>
      </c>
      <c r="F22" s="15">
        <f t="shared" si="2"/>
        <v>0.88214</v>
      </c>
      <c r="G22" s="16">
        <f t="shared" si="3"/>
        <v>0.936</v>
      </c>
      <c r="H22" s="14">
        <f t="shared" si="1"/>
        <v>3328</v>
      </c>
      <c r="I22" s="17">
        <f t="shared" si="4"/>
        <v>2467858</v>
      </c>
      <c r="J22" s="181" t="s">
        <v>35</v>
      </c>
      <c r="N22" s="4"/>
      <c r="O22" s="4"/>
    </row>
    <row r="23" spans="1:15" ht="23.25" customHeight="1">
      <c r="A23" s="178" t="s">
        <v>36</v>
      </c>
      <c r="B23" s="13">
        <v>2290</v>
      </c>
      <c r="C23" s="14">
        <v>2420</v>
      </c>
      <c r="D23" s="14">
        <v>84</v>
      </c>
      <c r="E23" s="15">
        <f t="shared" si="0"/>
        <v>0.03471</v>
      </c>
      <c r="F23" s="15">
        <f t="shared" si="2"/>
        <v>1.07586</v>
      </c>
      <c r="G23" s="16">
        <f t="shared" si="3"/>
        <v>1.13</v>
      </c>
      <c r="H23" s="14">
        <f t="shared" si="1"/>
        <v>2588</v>
      </c>
      <c r="I23" s="17">
        <f t="shared" si="4"/>
        <v>1919116</v>
      </c>
      <c r="J23" s="181" t="s">
        <v>37</v>
      </c>
      <c r="N23" s="4"/>
      <c r="O23" s="4"/>
    </row>
    <row r="24" spans="1:15" ht="23.25" customHeight="1">
      <c r="A24" s="178" t="s">
        <v>38</v>
      </c>
      <c r="B24" s="13">
        <v>2844</v>
      </c>
      <c r="C24" s="14">
        <v>2637</v>
      </c>
      <c r="D24" s="14">
        <v>97</v>
      </c>
      <c r="E24" s="15">
        <f t="shared" si="0"/>
        <v>0.03678</v>
      </c>
      <c r="F24" s="15">
        <f t="shared" si="2"/>
        <v>1.14002</v>
      </c>
      <c r="G24" s="16">
        <f t="shared" si="3"/>
        <v>1.194</v>
      </c>
      <c r="H24" s="14">
        <f t="shared" si="1"/>
        <v>3396</v>
      </c>
      <c r="I24" s="17">
        <f t="shared" si="4"/>
        <v>2518283</v>
      </c>
      <c r="J24" s="181" t="s">
        <v>38</v>
      </c>
      <c r="N24" s="4"/>
      <c r="O24" s="4"/>
    </row>
    <row r="25" spans="1:15" ht="23.25" customHeight="1">
      <c r="A25" s="178" t="s">
        <v>39</v>
      </c>
      <c r="B25" s="13">
        <v>1948</v>
      </c>
      <c r="C25" s="14">
        <v>1596</v>
      </c>
      <c r="D25" s="14">
        <v>71</v>
      </c>
      <c r="E25" s="15">
        <f t="shared" si="0"/>
        <v>0.04449</v>
      </c>
      <c r="F25" s="15">
        <f t="shared" si="2"/>
        <v>1.379</v>
      </c>
      <c r="G25" s="16">
        <f t="shared" si="3"/>
        <v>1.433</v>
      </c>
      <c r="H25" s="14">
        <f t="shared" si="1"/>
        <v>2791</v>
      </c>
      <c r="I25" s="17">
        <f t="shared" si="4"/>
        <v>2069649</v>
      </c>
      <c r="J25" s="181" t="s">
        <v>40</v>
      </c>
      <c r="N25" s="4"/>
      <c r="O25" s="4"/>
    </row>
    <row r="26" spans="1:15" ht="23.25" customHeight="1">
      <c r="A26" s="178" t="s">
        <v>41</v>
      </c>
      <c r="B26" s="13">
        <v>3800</v>
      </c>
      <c r="C26" s="14">
        <v>3875</v>
      </c>
      <c r="D26" s="14">
        <v>130</v>
      </c>
      <c r="E26" s="15">
        <f t="shared" si="0"/>
        <v>0.03355</v>
      </c>
      <c r="F26" s="15">
        <f t="shared" si="2"/>
        <v>1.03991</v>
      </c>
      <c r="G26" s="16">
        <f t="shared" si="3"/>
        <v>1.094</v>
      </c>
      <c r="H26" s="14">
        <f t="shared" si="1"/>
        <v>4157</v>
      </c>
      <c r="I26" s="17">
        <f t="shared" si="4"/>
        <v>3082598</v>
      </c>
      <c r="J26" s="181" t="s">
        <v>42</v>
      </c>
      <c r="N26" s="4"/>
      <c r="O26" s="4"/>
    </row>
    <row r="27" spans="1:15" ht="23.25" customHeight="1">
      <c r="A27" s="178" t="s">
        <v>43</v>
      </c>
      <c r="B27" s="13">
        <v>4852</v>
      </c>
      <c r="C27" s="14">
        <v>5215</v>
      </c>
      <c r="D27" s="14">
        <v>140</v>
      </c>
      <c r="E27" s="15">
        <f t="shared" si="0"/>
        <v>0.02685</v>
      </c>
      <c r="F27" s="15">
        <f t="shared" si="2"/>
        <v>0.83224</v>
      </c>
      <c r="G27" s="16">
        <f t="shared" si="3"/>
        <v>0.886</v>
      </c>
      <c r="H27" s="14">
        <f t="shared" si="1"/>
        <v>4299</v>
      </c>
      <c r="I27" s="17">
        <f t="shared" si="4"/>
        <v>3187898</v>
      </c>
      <c r="J27" s="181" t="s">
        <v>44</v>
      </c>
      <c r="N27" s="4"/>
      <c r="O27" s="4"/>
    </row>
    <row r="28" spans="1:15" ht="23.25" customHeight="1">
      <c r="A28" s="178" t="s">
        <v>45</v>
      </c>
      <c r="B28" s="13">
        <v>4945</v>
      </c>
      <c r="C28" s="14">
        <v>3861</v>
      </c>
      <c r="D28" s="14">
        <v>121</v>
      </c>
      <c r="E28" s="15">
        <f t="shared" si="0"/>
        <v>0.03134</v>
      </c>
      <c r="F28" s="15">
        <f t="shared" si="2"/>
        <v>0.97141</v>
      </c>
      <c r="G28" s="16">
        <f t="shared" si="3"/>
        <v>1.025</v>
      </c>
      <c r="H28" s="14">
        <f t="shared" si="1"/>
        <v>5069</v>
      </c>
      <c r="I28" s="17">
        <f t="shared" si="4"/>
        <v>3758887</v>
      </c>
      <c r="J28" s="181" t="s">
        <v>46</v>
      </c>
      <c r="N28" s="4"/>
      <c r="O28" s="4"/>
    </row>
    <row r="29" spans="1:15" ht="23.25" customHeight="1">
      <c r="A29" s="178" t="s">
        <v>134</v>
      </c>
      <c r="B29" s="13">
        <v>3520</v>
      </c>
      <c r="C29" s="14">
        <v>3362</v>
      </c>
      <c r="D29" s="14">
        <v>108</v>
      </c>
      <c r="E29" s="15">
        <f t="shared" si="0"/>
        <v>0.03212</v>
      </c>
      <c r="F29" s="15">
        <f t="shared" si="2"/>
        <v>0.99558</v>
      </c>
      <c r="G29" s="16">
        <f t="shared" si="3"/>
        <v>1.049</v>
      </c>
      <c r="H29" s="14">
        <f t="shared" si="1"/>
        <v>3692</v>
      </c>
      <c r="I29" s="17">
        <f t="shared" si="4"/>
        <v>2737780</v>
      </c>
      <c r="J29" s="181" t="s">
        <v>136</v>
      </c>
      <c r="N29" s="4"/>
      <c r="O29" s="4"/>
    </row>
    <row r="30" spans="1:15" ht="23.25" customHeight="1">
      <c r="A30" s="179" t="s">
        <v>47</v>
      </c>
      <c r="B30" s="18">
        <v>4605</v>
      </c>
      <c r="C30" s="19">
        <v>4093</v>
      </c>
      <c r="D30" s="19">
        <v>116</v>
      </c>
      <c r="E30" s="20">
        <f t="shared" si="0"/>
        <v>0.02834</v>
      </c>
      <c r="F30" s="20">
        <f t="shared" si="2"/>
        <v>0.87842</v>
      </c>
      <c r="G30" s="21">
        <f t="shared" si="3"/>
        <v>0.932</v>
      </c>
      <c r="H30" s="19">
        <f t="shared" si="1"/>
        <v>4292</v>
      </c>
      <c r="I30" s="22">
        <f t="shared" si="4"/>
        <v>3182707</v>
      </c>
      <c r="J30" s="182" t="s">
        <v>22</v>
      </c>
      <c r="N30" s="4"/>
      <c r="O30" s="4"/>
    </row>
    <row r="31" spans="1:10" ht="23.25" customHeight="1">
      <c r="A31" s="86" t="s">
        <v>48</v>
      </c>
      <c r="B31" s="23">
        <f>SUM(B8:B30)</f>
        <v>67797</v>
      </c>
      <c r="C31" s="24">
        <f>SUM(C8:C30)</f>
        <v>67663</v>
      </c>
      <c r="D31" s="24">
        <f>SUM(D8:D30)</f>
        <v>2066</v>
      </c>
      <c r="E31" s="25">
        <f t="shared" si="0"/>
        <v>0.03053</v>
      </c>
      <c r="F31" s="25">
        <f t="shared" si="2"/>
        <v>0.9463</v>
      </c>
      <c r="G31" s="26">
        <f t="shared" si="3"/>
        <v>1</v>
      </c>
      <c r="H31" s="24">
        <f>SUM(H8:H30)</f>
        <v>68346</v>
      </c>
      <c r="I31" s="27">
        <f>SUM(I8:I30)</f>
        <v>50681563</v>
      </c>
      <c r="J31" s="87" t="s">
        <v>48</v>
      </c>
    </row>
    <row r="32" spans="1:8" ht="20.25" customHeight="1">
      <c r="A32" s="88" t="s">
        <v>128</v>
      </c>
      <c r="C32" s="4"/>
      <c r="D32" s="4"/>
      <c r="E32" s="4"/>
      <c r="F32" s="4"/>
      <c r="G32" s="4"/>
      <c r="H32" s="4"/>
    </row>
    <row r="33" spans="1:8" ht="12.75" customHeight="1">
      <c r="A33" s="4"/>
      <c r="C33" s="4"/>
      <c r="D33" s="4"/>
      <c r="E33" s="4"/>
      <c r="F33" s="4"/>
      <c r="G33" s="4"/>
      <c r="H33" s="4"/>
    </row>
    <row r="34" ht="15" thickBot="1" thickTop="1"/>
    <row r="35" ht="15" thickBot="1" thickTop="1"/>
    <row r="36" ht="15" thickBot="1" thickTop="1"/>
    <row r="37" ht="12.75" customHeight="1">
      <c r="J37" s="89"/>
    </row>
    <row r="38" ht="15" thickBot="1" thickTop="1"/>
    <row r="39" ht="15" thickBot="1" thickTop="1"/>
    <row r="40" ht="15" thickBot="1" thickTop="1"/>
    <row r="41" ht="15" thickBot="1" thickTop="1"/>
    <row r="42" ht="15" thickBot="1" thickTop="1"/>
    <row r="43" ht="15" thickBot="1" thickTop="1"/>
    <row r="44" ht="15" thickBot="1" thickTop="1"/>
    <row r="45" ht="15" thickBot="1" thickTop="1"/>
    <row r="46" ht="15" thickBot="1" thickTop="1"/>
    <row r="47" ht="15" thickBot="1" thickTop="1"/>
    <row r="48" ht="15" thickBot="1" thickTop="1"/>
    <row r="49" ht="15" thickBot="1" thickTop="1"/>
    <row r="50" ht="15" thickBot="1" thickTop="1"/>
    <row r="51" ht="15" thickBot="1" thickTop="1"/>
    <row r="52" ht="15" thickBot="1" thickTop="1"/>
    <row r="53" ht="15" thickBot="1" thickTop="1"/>
    <row r="54" ht="15" thickBot="1" thickTop="1"/>
    <row r="55" ht="15" thickBot="1" thickTop="1"/>
    <row r="56" ht="15" thickBot="1" thickTop="1"/>
    <row r="57" ht="15" thickBot="1" thickTop="1"/>
    <row r="58" ht="15" thickBot="1" thickTop="1"/>
    <row r="59" ht="15" thickBot="1" thickTop="1"/>
    <row r="60" ht="15" thickBot="1" thickTop="1"/>
    <row r="61" ht="15" thickBot="1" thickTop="1"/>
    <row r="62" ht="15" thickBot="1" thickTop="1"/>
    <row r="63" ht="15" thickBot="1" thickTop="1"/>
    <row r="64" ht="15" thickBot="1" thickTop="1"/>
    <row r="65" ht="15" thickBot="1" thickTop="1"/>
  </sheetData>
  <mergeCells count="1">
    <mergeCell ref="F4:G4"/>
  </mergeCells>
  <printOptions/>
  <pageMargins left="0.75" right="0.75" top="1" bottom="1" header="0.512" footer="0.512"/>
  <pageSetup firstPageNumber="4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abiko</dc:creator>
  <cp:keywords/>
  <dc:description/>
  <cp:lastModifiedBy>ito_yuji</cp:lastModifiedBy>
  <cp:lastPrinted>2007-09-19T06:49:36Z</cp:lastPrinted>
  <dcterms:created xsi:type="dcterms:W3CDTF">1998-06-16T00:50:34Z</dcterms:created>
  <dcterms:modified xsi:type="dcterms:W3CDTF">2007-09-20T04:49:32Z</dcterms:modified>
  <cp:category/>
  <cp:version/>
  <cp:contentType/>
  <cp:contentStatus/>
  <cp:revision>75</cp:revision>
</cp:coreProperties>
</file>